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idor\Azevedo_Administrativo\SERVIDOR AZEVEDO\AZEVEDO CONSULTORIA AMB\Azevedo - Drive\Serviços 1\Ato n°24-2020\P05 - Cronograma Físico-Financeiro\Canal das Taxas\Versão 01\"/>
    </mc:Choice>
  </mc:AlternateContent>
  <xr:revisionPtr revIDLastSave="0" documentId="13_ncr:1_{B522468B-6D47-46DA-9D59-3C24135593F3}" xr6:coauthVersionLast="47" xr6:coauthVersionMax="47" xr10:uidLastSave="{00000000-0000-0000-0000-000000000000}"/>
  <bookViews>
    <workbookView xWindow="-120" yWindow="-120" windowWidth="20730" windowHeight="11160" firstSheet="1" activeTab="6" xr2:uid="{1FF55C8C-4121-439F-A9CF-EC63DA55563B}"/>
  </bookViews>
  <sheets>
    <sheet name="Fase de Implantação" sheetId="1" r:id="rId1"/>
    <sheet name="Fase de Manutenção" sheetId="4" r:id="rId2"/>
    <sheet name="Fase de Monitoramento" sheetId="5" r:id="rId3"/>
    <sheet name="EPI's" sheetId="2" r:id="rId4"/>
    <sheet name="Mão de Obra" sheetId="3" r:id="rId5"/>
    <sheet name="Fornecedores" sheetId="6" r:id="rId6"/>
    <sheet name="Total" sheetId="7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7" l="1"/>
  <c r="H11" i="4"/>
  <c r="F33" i="1"/>
  <c r="F32" i="1"/>
  <c r="G32" i="1"/>
  <c r="G33" i="1"/>
  <c r="F34" i="1"/>
  <c r="G34" i="1" s="1"/>
  <c r="F17" i="1"/>
  <c r="G17" i="1" s="1"/>
  <c r="F10" i="3"/>
  <c r="B5" i="7"/>
  <c r="H10" i="5"/>
  <c r="H11" i="5"/>
  <c r="H7" i="5"/>
  <c r="G7" i="5"/>
  <c r="H15" i="4"/>
  <c r="F31" i="1"/>
  <c r="G31" i="1" s="1"/>
  <c r="G15" i="1"/>
  <c r="F21" i="3"/>
  <c r="F7" i="3"/>
  <c r="F6" i="3"/>
  <c r="F9" i="3"/>
  <c r="F8" i="3"/>
  <c r="F11" i="3"/>
  <c r="F12" i="3"/>
  <c r="F13" i="3"/>
  <c r="F14" i="3"/>
  <c r="F15" i="3"/>
  <c r="F16" i="3"/>
  <c r="F17" i="3"/>
  <c r="F18" i="3"/>
  <c r="F19" i="3"/>
  <c r="F20" i="3"/>
  <c r="F5" i="3"/>
  <c r="F13" i="1"/>
  <c r="G13" i="1" s="1"/>
  <c r="F30" i="1"/>
  <c r="G30" i="1" s="1"/>
  <c r="E10" i="2"/>
  <c r="F10" i="2" s="1"/>
  <c r="F7" i="1"/>
  <c r="G7" i="1" s="1"/>
  <c r="B7" i="7" s="1"/>
  <c r="F8" i="1"/>
  <c r="G8" i="1" s="1"/>
  <c r="G7" i="4"/>
  <c r="H7" i="4" s="1"/>
  <c r="E8" i="2"/>
  <c r="F8" i="2" s="1"/>
  <c r="E9" i="2"/>
  <c r="F9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7" i="2"/>
  <c r="F7" i="2" s="1"/>
  <c r="G8" i="5"/>
  <c r="H8" i="5" s="1"/>
  <c r="G9" i="5"/>
  <c r="H9" i="5" s="1"/>
  <c r="G10" i="5"/>
  <c r="G11" i="5"/>
  <c r="G19" i="4"/>
  <c r="H19" i="4" s="1"/>
  <c r="G20" i="4"/>
  <c r="H20" i="4" s="1"/>
  <c r="G21" i="4"/>
  <c r="H21" i="4" s="1"/>
  <c r="G22" i="4"/>
  <c r="H22" i="4" s="1"/>
  <c r="G18" i="4"/>
  <c r="H18" i="4" s="1"/>
  <c r="G17" i="4"/>
  <c r="H17" i="4" s="1"/>
  <c r="G16" i="4"/>
  <c r="H16" i="4" s="1"/>
  <c r="G15" i="4"/>
  <c r="G13" i="4"/>
  <c r="H13" i="4" s="1"/>
  <c r="G14" i="4"/>
  <c r="H14" i="4" s="1"/>
  <c r="G12" i="4"/>
  <c r="H12" i="4" s="1"/>
  <c r="G11" i="4"/>
  <c r="G10" i="4"/>
  <c r="H10" i="4" s="1"/>
  <c r="G8" i="4"/>
  <c r="H8" i="4" s="1"/>
  <c r="G9" i="4"/>
  <c r="H9" i="4" s="1"/>
  <c r="F9" i="1"/>
  <c r="G9" i="1" s="1"/>
  <c r="F10" i="1"/>
  <c r="G10" i="1" s="1"/>
  <c r="F11" i="1"/>
  <c r="G11" i="1" s="1"/>
  <c r="F12" i="1"/>
  <c r="G12" i="1" s="1"/>
  <c r="F14" i="1"/>
  <c r="G14" i="1" s="1"/>
  <c r="F16" i="1"/>
  <c r="G16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G35" i="1" l="1"/>
  <c r="B8" i="7"/>
  <c r="B9" i="7"/>
  <c r="F22" i="3"/>
  <c r="H12" i="5"/>
  <c r="H23" i="4"/>
  <c r="B11" i="7" s="1"/>
  <c r="F19" i="2"/>
  <c r="B6" i="7" s="1"/>
  <c r="B12" i="7" l="1"/>
</calcChain>
</file>

<file path=xl/sharedStrings.xml><?xml version="1.0" encoding="utf-8"?>
<sst xmlns="http://schemas.openxmlformats.org/spreadsheetml/2006/main" count="259" uniqueCount="104">
  <si>
    <t>Atividade</t>
  </si>
  <si>
    <t>Unidade</t>
  </si>
  <si>
    <t>Repetições</t>
  </si>
  <si>
    <t>Custo Total</t>
  </si>
  <si>
    <t>Prancheta</t>
  </si>
  <si>
    <t>Folha A4</t>
  </si>
  <si>
    <t>Caneta</t>
  </si>
  <si>
    <t>Sacos para coleta</t>
  </si>
  <si>
    <t>Isca Formicida</t>
  </si>
  <si>
    <t>Motosserra</t>
  </si>
  <si>
    <t>Perfurador de solo</t>
  </si>
  <si>
    <t>Enxadão</t>
  </si>
  <si>
    <t>Enxadinha de jardinagem</t>
  </si>
  <si>
    <t>Regador</t>
  </si>
  <si>
    <t>Roçadeira</t>
  </si>
  <si>
    <t>Foice</t>
  </si>
  <si>
    <t>Pá</t>
  </si>
  <si>
    <t>Mangueira</t>
  </si>
  <si>
    <t>Caminhão-pipa</t>
  </si>
  <si>
    <t>Mudas</t>
  </si>
  <si>
    <t>Equipamento</t>
  </si>
  <si>
    <t>Capacete</t>
  </si>
  <si>
    <t>Máscara</t>
  </si>
  <si>
    <t>Luva</t>
  </si>
  <si>
    <t>Botina de Segurança</t>
  </si>
  <si>
    <t>Perneira</t>
  </si>
  <si>
    <t>Repelente de insetos</t>
  </si>
  <si>
    <t>Protetor Solar</t>
  </si>
  <si>
    <t>Protetor auricular</t>
  </si>
  <si>
    <t>Blusa de manga comprida</t>
  </si>
  <si>
    <t>Total</t>
  </si>
  <si>
    <t>Quantidade</t>
  </si>
  <si>
    <t>Trena 30 metros</t>
  </si>
  <si>
    <t>Pacote</t>
  </si>
  <si>
    <t>Caixa</t>
  </si>
  <si>
    <t>Pulverizador Costal</t>
  </si>
  <si>
    <t>Pulverizador</t>
  </si>
  <si>
    <t>Valor Unitário</t>
  </si>
  <si>
    <t>Valor Total</t>
  </si>
  <si>
    <t>Par</t>
  </si>
  <si>
    <t xml:space="preserve">Par </t>
  </si>
  <si>
    <t>Óculos de proteção</t>
  </si>
  <si>
    <t>Chapéu com Proteção de Pescoço</t>
  </si>
  <si>
    <t>Calça Impermeável</t>
  </si>
  <si>
    <t>Calcário</t>
  </si>
  <si>
    <t>Custo com Equipamento de Proteção Individual (EPI)</t>
  </si>
  <si>
    <t>Custo com Insumos e Equipamentos</t>
  </si>
  <si>
    <t>Insumo/Equipamento</t>
  </si>
  <si>
    <t>Hidrogel</t>
  </si>
  <si>
    <t>Etapa</t>
  </si>
  <si>
    <t>Gradil alambrado (2,03 x 2,50 m)</t>
  </si>
  <si>
    <t>Herbicida Glifosato</t>
  </si>
  <si>
    <t>Adubo Químico</t>
  </si>
  <si>
    <t>Estacas de madeira</t>
  </si>
  <si>
    <t>Kg</t>
  </si>
  <si>
    <t xml:space="preserve">Unidade </t>
  </si>
  <si>
    <t>Litros</t>
  </si>
  <si>
    <t xml:space="preserve">Custo Fornecedor </t>
  </si>
  <si>
    <t>500g</t>
  </si>
  <si>
    <t>50 unidades</t>
  </si>
  <si>
    <t>Combustível</t>
  </si>
  <si>
    <t>Custo profissional</t>
  </si>
  <si>
    <t>Profissional</t>
  </si>
  <si>
    <t>Horas etapa</t>
  </si>
  <si>
    <t>Profissonal pleno</t>
  </si>
  <si>
    <t>Técnico</t>
  </si>
  <si>
    <t>Auxiliar de campo</t>
  </si>
  <si>
    <t>Valor global</t>
  </si>
  <si>
    <t>3.2</t>
  </si>
  <si>
    <t>4.1</t>
  </si>
  <si>
    <t>4.2</t>
  </si>
  <si>
    <t xml:space="preserve">Destinação resíduos </t>
  </si>
  <si>
    <t>5.2</t>
  </si>
  <si>
    <t>5.3</t>
  </si>
  <si>
    <t>6.1</t>
  </si>
  <si>
    <t>6.2</t>
  </si>
  <si>
    <t>6.3</t>
  </si>
  <si>
    <t>6.4</t>
  </si>
  <si>
    <t>6.5</t>
  </si>
  <si>
    <t>6.6</t>
  </si>
  <si>
    <t>6.7</t>
  </si>
  <si>
    <t>7.2</t>
  </si>
  <si>
    <t>7.1</t>
  </si>
  <si>
    <t>7.3</t>
  </si>
  <si>
    <t>7.5</t>
  </si>
  <si>
    <t>7.4</t>
  </si>
  <si>
    <t>7.7</t>
  </si>
  <si>
    <t>7.6</t>
  </si>
  <si>
    <t>7.8</t>
  </si>
  <si>
    <t xml:space="preserve">Custo Total Global </t>
  </si>
  <si>
    <t>ETAPA 1</t>
  </si>
  <si>
    <t>ETAPA 2</t>
  </si>
  <si>
    <t>ETAPA 3</t>
  </si>
  <si>
    <t>ETAPA 4</t>
  </si>
  <si>
    <t>ETAPA 5</t>
  </si>
  <si>
    <t>ETAPA 6</t>
  </si>
  <si>
    <t>ETAPA 7</t>
  </si>
  <si>
    <t>TOTAL</t>
  </si>
  <si>
    <t>6.8</t>
  </si>
  <si>
    <t>Saco de Ráfia</t>
  </si>
  <si>
    <t>Carrinho de mão</t>
  </si>
  <si>
    <t>10 unidades</t>
  </si>
  <si>
    <t>Sacos de Ráfia</t>
  </si>
  <si>
    <t>Carrinho de Mão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</si>
</sst>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Font="1" applyBorder="1" applyAlignment="1">
      <alignment vertical="center" wrapText="1"/>
    </xf>
    <xf numFmtId="0" fontId="0" fillId="0" borderId="0" xfId="0" applyBorder="1"/>
    <xf numFmtId="44" fontId="0" fillId="0" borderId="0" xfId="0" applyNumberFormat="1"/>
    <xf numFmtId="165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1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64" fontId="3" fillId="0" borderId="12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4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164" fontId="3" fillId="0" borderId="7" xfId="1" applyFont="1" applyBorder="1" applyAlignment="1">
      <alignment horizont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2" fillId="0" borderId="2" xfId="1" applyFont="1" applyBorder="1"/>
    <xf numFmtId="0" fontId="0" fillId="0" borderId="0" xfId="0" applyBorder="1" applyAlignment="1">
      <alignment horizontal="center"/>
    </xf>
    <xf numFmtId="44" fontId="3" fillId="0" borderId="3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4" fontId="3" fillId="0" borderId="24" xfId="0" applyNumberFormat="1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44" fontId="3" fillId="0" borderId="1" xfId="0" applyNumberFormat="1" applyFont="1" applyBorder="1"/>
    <xf numFmtId="44" fontId="3" fillId="0" borderId="4" xfId="0" applyNumberFormat="1" applyFont="1" applyBorder="1"/>
    <xf numFmtId="44" fontId="3" fillId="0" borderId="27" xfId="0" applyNumberFormat="1" applyFont="1" applyBorder="1"/>
    <xf numFmtId="44" fontId="3" fillId="0" borderId="42" xfId="0" applyNumberFormat="1" applyFont="1" applyBorder="1"/>
    <xf numFmtId="0" fontId="3" fillId="0" borderId="5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64" fontId="3" fillId="0" borderId="15" xfId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/>
    </xf>
    <xf numFmtId="44" fontId="3" fillId="0" borderId="4" xfId="0" applyNumberFormat="1" applyFont="1" applyFill="1" applyBorder="1" applyAlignment="1">
      <alignment horizontal="center" vertical="center"/>
    </xf>
    <xf numFmtId="44" fontId="3" fillId="0" borderId="1" xfId="1" applyNumberFormat="1" applyFont="1" applyBorder="1" applyAlignment="1">
      <alignment horizontal="center" vertical="center"/>
    </xf>
    <xf numFmtId="44" fontId="3" fillId="0" borderId="4" xfId="1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4" fontId="3" fillId="0" borderId="12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4" fontId="3" fillId="0" borderId="7" xfId="0" applyNumberFormat="1" applyFont="1" applyBorder="1"/>
    <xf numFmtId="0" fontId="2" fillId="2" borderId="8" xfId="0" applyFont="1" applyFill="1" applyBorder="1" applyAlignment="1">
      <alignment horizontal="center" vertical="center"/>
    </xf>
    <xf numFmtId="44" fontId="2" fillId="2" borderId="52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64" fontId="3" fillId="0" borderId="11" xfId="1" applyFont="1" applyFill="1" applyBorder="1" applyAlignment="1">
      <alignment horizontal="center"/>
    </xf>
    <xf numFmtId="164" fontId="3" fillId="0" borderId="12" xfId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center"/>
    </xf>
    <xf numFmtId="164" fontId="3" fillId="0" borderId="4" xfId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164" fontId="3" fillId="0" borderId="6" xfId="1" applyFont="1" applyBorder="1" applyAlignment="1">
      <alignment horizontal="center" vertical="center"/>
    </xf>
    <xf numFmtId="164" fontId="3" fillId="0" borderId="7" xfId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52" xfId="0" applyNumberFormat="1" applyFont="1" applyBorder="1"/>
    <xf numFmtId="0" fontId="2" fillId="2" borderId="1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44" fontId="3" fillId="0" borderId="4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4" fontId="3" fillId="0" borderId="3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4" fontId="3" fillId="0" borderId="41" xfId="0" applyNumberFormat="1" applyFont="1" applyBorder="1" applyAlignment="1">
      <alignment horizontal="center" vertical="center"/>
    </xf>
    <xf numFmtId="44" fontId="3" fillId="0" borderId="42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4" fontId="2" fillId="0" borderId="18" xfId="1" applyNumberFormat="1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4" fontId="3" fillId="0" borderId="11" xfId="0" applyNumberFormat="1" applyFont="1" applyBorder="1" applyAlignment="1">
      <alignment horizontal="center" vertical="center"/>
    </xf>
    <xf numFmtId="44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2" xfId="1" applyFont="1" applyBorder="1" applyAlignment="1">
      <alignment horizontal="center" vertical="center"/>
    </xf>
    <xf numFmtId="44" fontId="3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4" fontId="3" fillId="0" borderId="12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0</xdr:row>
      <xdr:rowOff>0</xdr:rowOff>
    </xdr:from>
    <xdr:to>
      <xdr:col>6</xdr:col>
      <xdr:colOff>1131094</xdr:colOff>
      <xdr:row>2</xdr:row>
      <xdr:rowOff>500063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ABF3D67-CFC6-4DFD-8413-3C43DEC24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2" y="0"/>
          <a:ext cx="7822406" cy="8810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83344</xdr:rowOff>
    </xdr:from>
    <xdr:to>
      <xdr:col>7</xdr:col>
      <xdr:colOff>1166813</xdr:colOff>
      <xdr:row>2</xdr:row>
      <xdr:rowOff>523875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3824E78-45F8-4DE4-A572-BC459E316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344"/>
          <a:ext cx="7941469" cy="821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11907</xdr:colOff>
      <xdr:row>0</xdr:row>
      <xdr:rowOff>71438</xdr:rowOff>
    </xdr:from>
    <xdr:to>
      <xdr:col>7</xdr:col>
      <xdr:colOff>869157</xdr:colOff>
      <xdr:row>2</xdr:row>
      <xdr:rowOff>452438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7EE9A4B-B693-4A2E-9FAB-CDECD4035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7" y="71438"/>
          <a:ext cx="7629525" cy="76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47625</xdr:rowOff>
    </xdr:from>
    <xdr:to>
      <xdr:col>5</xdr:col>
      <xdr:colOff>881062</xdr:colOff>
      <xdr:row>2</xdr:row>
      <xdr:rowOff>333375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6D6D9FE-C403-4887-B963-4DB73574A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47625"/>
          <a:ext cx="6524624" cy="666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0</xdr:row>
      <xdr:rowOff>0</xdr:rowOff>
    </xdr:from>
    <xdr:to>
      <xdr:col>5</xdr:col>
      <xdr:colOff>1119187</xdr:colOff>
      <xdr:row>2</xdr:row>
      <xdr:rowOff>307035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37CF2F4-03E6-46A8-A13B-3E080A56B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" y="0"/>
          <a:ext cx="6334125" cy="6880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5</xdr:col>
      <xdr:colOff>971550</xdr:colOff>
      <xdr:row>2</xdr:row>
      <xdr:rowOff>285751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2F3CA3C-99EA-404B-81EE-5B9870A40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7610474" cy="666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0</xdr:rowOff>
    </xdr:from>
    <xdr:to>
      <xdr:col>1</xdr:col>
      <xdr:colOff>2247900</xdr:colOff>
      <xdr:row>2</xdr:row>
      <xdr:rowOff>176233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8BE653A-0B98-4483-9456-12A34034B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1" y="0"/>
          <a:ext cx="6191249" cy="557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B7181-3EA6-402A-8EF6-106ED0FCBDDD}">
  <dimension ref="A1:I35"/>
  <sheetViews>
    <sheetView zoomScaleNormal="100" workbookViewId="0">
      <selection activeCell="I34" sqref="I34"/>
    </sheetView>
  </sheetViews>
  <sheetFormatPr defaultRowHeight="15" x14ac:dyDescent="0.25"/>
  <cols>
    <col min="1" max="1" width="7.7109375" bestFit="1" customWidth="1"/>
    <col min="2" max="2" width="12" bestFit="1" customWidth="1"/>
    <col min="3" max="3" width="36" bestFit="1" customWidth="1"/>
    <col min="4" max="4" width="14.5703125" bestFit="1" customWidth="1"/>
    <col min="5" max="5" width="13.7109375" bestFit="1" customWidth="1"/>
    <col min="6" max="6" width="17.140625" bestFit="1" customWidth="1"/>
    <col min="7" max="7" width="17.28515625" bestFit="1" customWidth="1"/>
    <col min="9" max="9" width="15.85546875" bestFit="1" customWidth="1"/>
  </cols>
  <sheetData>
    <row r="1" spans="1:7" x14ac:dyDescent="0.25">
      <c r="A1" s="42"/>
      <c r="B1" s="43"/>
      <c r="C1" s="43"/>
      <c r="D1" s="43"/>
      <c r="E1" s="43"/>
      <c r="F1" s="43"/>
      <c r="G1" s="44"/>
    </row>
    <row r="2" spans="1:7" x14ac:dyDescent="0.25">
      <c r="A2" s="45"/>
      <c r="B2" s="46"/>
      <c r="C2" s="46"/>
      <c r="D2" s="46"/>
      <c r="E2" s="46"/>
      <c r="F2" s="46"/>
      <c r="G2" s="47"/>
    </row>
    <row r="3" spans="1:7" ht="43.5" customHeight="1" thickBot="1" x14ac:dyDescent="0.3">
      <c r="A3" s="48"/>
      <c r="B3" s="49"/>
      <c r="C3" s="49"/>
      <c r="D3" s="49"/>
      <c r="E3" s="49"/>
      <c r="F3" s="49"/>
      <c r="G3" s="50"/>
    </row>
    <row r="4" spans="1:7" ht="29.25" customHeight="1" thickBot="1" x14ac:dyDescent="0.3">
      <c r="A4" s="64" t="s">
        <v>46</v>
      </c>
      <c r="B4" s="65"/>
      <c r="C4" s="65"/>
      <c r="D4" s="65"/>
      <c r="E4" s="65"/>
      <c r="F4" s="65"/>
      <c r="G4" s="66"/>
    </row>
    <row r="5" spans="1:7" x14ac:dyDescent="0.25">
      <c r="A5" s="152" t="s">
        <v>49</v>
      </c>
      <c r="B5" s="152" t="s">
        <v>0</v>
      </c>
      <c r="C5" s="152" t="s">
        <v>47</v>
      </c>
      <c r="D5" s="152" t="s">
        <v>31</v>
      </c>
      <c r="E5" s="152" t="s">
        <v>1</v>
      </c>
      <c r="F5" s="152" t="s">
        <v>37</v>
      </c>
      <c r="G5" s="152" t="s">
        <v>3</v>
      </c>
    </row>
    <row r="6" spans="1:7" ht="15.75" thickBot="1" x14ac:dyDescent="0.3">
      <c r="A6" s="68"/>
      <c r="B6" s="68"/>
      <c r="C6" s="68"/>
      <c r="D6" s="68"/>
      <c r="E6" s="68"/>
      <c r="F6" s="68"/>
      <c r="G6" s="68"/>
    </row>
    <row r="7" spans="1:7" x14ac:dyDescent="0.25">
      <c r="A7" s="182">
        <v>3</v>
      </c>
      <c r="B7" s="183" t="s">
        <v>68</v>
      </c>
      <c r="C7" s="5" t="s">
        <v>50</v>
      </c>
      <c r="D7" s="5">
        <v>2</v>
      </c>
      <c r="E7" s="5" t="s">
        <v>1</v>
      </c>
      <c r="F7" s="184">
        <f>AVERAGE(Fornecedores!B6:F6)</f>
        <v>437.8175</v>
      </c>
      <c r="G7" s="185">
        <f>SUM(F7*D7)</f>
        <v>875.63499999999999</v>
      </c>
    </row>
    <row r="8" spans="1:7" x14ac:dyDescent="0.25">
      <c r="A8" s="166">
        <v>4</v>
      </c>
      <c r="B8" s="170" t="s">
        <v>69</v>
      </c>
      <c r="C8" s="6" t="s">
        <v>16</v>
      </c>
      <c r="D8" s="5">
        <v>5</v>
      </c>
      <c r="E8" s="5" t="s">
        <v>1</v>
      </c>
      <c r="F8" s="184">
        <f>AVERAGE(Fornecedores!B7:F7)</f>
        <v>46.332000000000001</v>
      </c>
      <c r="G8" s="185">
        <f t="shared" ref="G8:G29" si="0">SUM(F8*D8)</f>
        <v>231.66</v>
      </c>
    </row>
    <row r="9" spans="1:7" x14ac:dyDescent="0.25">
      <c r="A9" s="168"/>
      <c r="B9" s="162"/>
      <c r="C9" s="6" t="s">
        <v>15</v>
      </c>
      <c r="D9" s="5">
        <v>5</v>
      </c>
      <c r="E9" s="5" t="s">
        <v>1</v>
      </c>
      <c r="F9" s="184">
        <f>AVERAGE(Fornecedores!B8:F8)</f>
        <v>66.69</v>
      </c>
      <c r="G9" s="185">
        <f t="shared" si="0"/>
        <v>333.45</v>
      </c>
    </row>
    <row r="10" spans="1:7" x14ac:dyDescent="0.25">
      <c r="A10" s="168"/>
      <c r="B10" s="164"/>
      <c r="C10" s="6" t="s">
        <v>14</v>
      </c>
      <c r="D10" s="5">
        <v>2</v>
      </c>
      <c r="E10" s="5" t="s">
        <v>1</v>
      </c>
      <c r="F10" s="184">
        <f>AVERAGE(Fornecedores!B9:F9)</f>
        <v>696.43399999999997</v>
      </c>
      <c r="G10" s="185">
        <f t="shared" si="0"/>
        <v>1392.8679999999999</v>
      </c>
    </row>
    <row r="11" spans="1:7" ht="15" customHeight="1" x14ac:dyDescent="0.25">
      <c r="A11" s="168"/>
      <c r="B11" s="170" t="s">
        <v>70</v>
      </c>
      <c r="C11" s="6" t="s">
        <v>35</v>
      </c>
      <c r="D11" s="5">
        <v>3</v>
      </c>
      <c r="E11" s="5" t="s">
        <v>1</v>
      </c>
      <c r="F11" s="184">
        <f>AVERAGE(Fornecedores!B10:F10)</f>
        <v>196.98</v>
      </c>
      <c r="G11" s="185">
        <f t="shared" si="0"/>
        <v>590.93999999999994</v>
      </c>
    </row>
    <row r="12" spans="1:7" ht="15" customHeight="1" x14ac:dyDescent="0.25">
      <c r="A12" s="168"/>
      <c r="B12" s="164"/>
      <c r="C12" s="6" t="s">
        <v>51</v>
      </c>
      <c r="D12" s="6">
        <v>40</v>
      </c>
      <c r="E12" s="6" t="s">
        <v>56</v>
      </c>
      <c r="F12" s="184">
        <f>AVERAGE(Fornecedores!B11:F11)</f>
        <v>35.36</v>
      </c>
      <c r="G12" s="185">
        <f>SUM(F12*D12)</f>
        <v>1414.4</v>
      </c>
    </row>
    <row r="13" spans="1:7" ht="15" customHeight="1" x14ac:dyDescent="0.25">
      <c r="A13" s="166">
        <v>5</v>
      </c>
      <c r="B13" s="170" t="s">
        <v>72</v>
      </c>
      <c r="C13" s="6" t="s">
        <v>60</v>
      </c>
      <c r="D13" s="6">
        <v>120</v>
      </c>
      <c r="E13" s="6" t="s">
        <v>56</v>
      </c>
      <c r="F13" s="184">
        <f>AVERAGE(Fornecedores!B46:'Fornecedores'!F46)</f>
        <v>8.0620000000000012</v>
      </c>
      <c r="G13" s="185">
        <f>SUM(D13:F13)</f>
        <v>128.06200000000001</v>
      </c>
    </row>
    <row r="14" spans="1:7" x14ac:dyDescent="0.25">
      <c r="A14" s="168"/>
      <c r="B14" s="164"/>
      <c r="C14" s="6" t="s">
        <v>9</v>
      </c>
      <c r="D14" s="6">
        <v>1</v>
      </c>
      <c r="E14" s="6" t="s">
        <v>1</v>
      </c>
      <c r="F14" s="184">
        <f>AVERAGE(Fornecedores!B12:F12)</f>
        <v>685.92399999999998</v>
      </c>
      <c r="G14" s="185">
        <f t="shared" si="0"/>
        <v>685.92399999999998</v>
      </c>
    </row>
    <row r="15" spans="1:7" ht="19.5" customHeight="1" x14ac:dyDescent="0.25">
      <c r="A15" s="186"/>
      <c r="B15" s="183" t="s">
        <v>73</v>
      </c>
      <c r="C15" s="5" t="s">
        <v>71</v>
      </c>
      <c r="D15" s="5">
        <v>1</v>
      </c>
      <c r="E15" s="5" t="s">
        <v>1</v>
      </c>
      <c r="F15" s="7">
        <v>320</v>
      </c>
      <c r="G15" s="187">
        <f>SUM(F15*D15)</f>
        <v>320</v>
      </c>
    </row>
    <row r="16" spans="1:7" ht="15" customHeight="1" x14ac:dyDescent="0.25">
      <c r="A16" s="166">
        <v>6</v>
      </c>
      <c r="B16" s="123" t="s">
        <v>74</v>
      </c>
      <c r="C16" s="5" t="s">
        <v>8</v>
      </c>
      <c r="D16" s="5">
        <v>605</v>
      </c>
      <c r="E16" s="5" t="s">
        <v>58</v>
      </c>
      <c r="F16" s="184">
        <f>AVERAGE(Fornecedores!B13:F13)</f>
        <v>12.98</v>
      </c>
      <c r="G16" s="185">
        <f t="shared" si="0"/>
        <v>7852.9000000000005</v>
      </c>
    </row>
    <row r="17" spans="1:9" ht="15" customHeight="1" x14ac:dyDescent="0.25">
      <c r="A17" s="168"/>
      <c r="B17" s="170" t="s">
        <v>75</v>
      </c>
      <c r="C17" s="6" t="s">
        <v>16</v>
      </c>
      <c r="D17" s="5">
        <v>5</v>
      </c>
      <c r="E17" s="5" t="s">
        <v>1</v>
      </c>
      <c r="F17" s="184">
        <f>AVERAGE(Fornecedores!B14:F14)</f>
        <v>46.332000000000001</v>
      </c>
      <c r="G17" s="185">
        <f t="shared" si="0"/>
        <v>231.66</v>
      </c>
    </row>
    <row r="18" spans="1:9" x14ac:dyDescent="0.25">
      <c r="A18" s="168"/>
      <c r="B18" s="162"/>
      <c r="C18" s="6" t="s">
        <v>15</v>
      </c>
      <c r="D18" s="5">
        <v>5</v>
      </c>
      <c r="E18" s="5" t="s">
        <v>1</v>
      </c>
      <c r="F18" s="184">
        <f>AVERAGE(Fornecedores!B15:F15)</f>
        <v>66.69</v>
      </c>
      <c r="G18" s="185">
        <f t="shared" si="0"/>
        <v>333.45</v>
      </c>
    </row>
    <row r="19" spans="1:9" x14ac:dyDescent="0.25">
      <c r="A19" s="168"/>
      <c r="B19" s="164"/>
      <c r="C19" s="6" t="s">
        <v>14</v>
      </c>
      <c r="D19" s="5">
        <v>2</v>
      </c>
      <c r="E19" s="5" t="s">
        <v>1</v>
      </c>
      <c r="F19" s="184">
        <f>AVERAGE(Fornecedores!B16:F16)</f>
        <v>696.43399999999997</v>
      </c>
      <c r="G19" s="185">
        <f t="shared" si="0"/>
        <v>1392.8679999999999</v>
      </c>
    </row>
    <row r="20" spans="1:9" ht="15" customHeight="1" x14ac:dyDescent="0.25">
      <c r="A20" s="168"/>
      <c r="B20" s="170" t="s">
        <v>76</v>
      </c>
      <c r="C20" s="6" t="s">
        <v>10</v>
      </c>
      <c r="D20" s="5">
        <v>2</v>
      </c>
      <c r="E20" s="5" t="s">
        <v>1</v>
      </c>
      <c r="F20" s="184">
        <f>AVERAGE(Fornecedores!B17:F17)</f>
        <v>1239.6600000000001</v>
      </c>
      <c r="G20" s="185">
        <f t="shared" si="0"/>
        <v>2479.3200000000002</v>
      </c>
      <c r="I20" s="3"/>
    </row>
    <row r="21" spans="1:9" ht="15" customHeight="1" x14ac:dyDescent="0.25">
      <c r="A21" s="168"/>
      <c r="B21" s="162"/>
      <c r="C21" s="6" t="s">
        <v>11</v>
      </c>
      <c r="D21" s="5">
        <v>5</v>
      </c>
      <c r="E21" s="5" t="s">
        <v>1</v>
      </c>
      <c r="F21" s="184">
        <f>AVERAGE(Fornecedores!B18:F18)</f>
        <v>76.451999999999998</v>
      </c>
      <c r="G21" s="185">
        <f t="shared" si="0"/>
        <v>382.26</v>
      </c>
    </row>
    <row r="22" spans="1:9" ht="15" customHeight="1" x14ac:dyDescent="0.25">
      <c r="A22" s="168"/>
      <c r="B22" s="164"/>
      <c r="C22" s="6" t="s">
        <v>12</v>
      </c>
      <c r="D22" s="5">
        <v>5</v>
      </c>
      <c r="E22" s="5" t="s">
        <v>1</v>
      </c>
      <c r="F22" s="184">
        <f>AVERAGE(Fornecedores!B19:F19)</f>
        <v>38.686</v>
      </c>
      <c r="G22" s="185">
        <f t="shared" si="0"/>
        <v>193.43</v>
      </c>
    </row>
    <row r="23" spans="1:9" ht="15" customHeight="1" x14ac:dyDescent="0.25">
      <c r="A23" s="168"/>
      <c r="B23" s="170" t="s">
        <v>77</v>
      </c>
      <c r="C23" s="5" t="s">
        <v>44</v>
      </c>
      <c r="D23" s="5">
        <v>2520.6</v>
      </c>
      <c r="E23" s="5" t="s">
        <v>54</v>
      </c>
      <c r="F23" s="184">
        <f>AVERAGE(Fornecedores!B20:F20)</f>
        <v>15.835999999999999</v>
      </c>
      <c r="G23" s="185">
        <f t="shared" si="0"/>
        <v>39916.221599999997</v>
      </c>
    </row>
    <row r="24" spans="1:9" ht="15" customHeight="1" x14ac:dyDescent="0.25">
      <c r="A24" s="168"/>
      <c r="B24" s="164"/>
      <c r="C24" s="5" t="s">
        <v>52</v>
      </c>
      <c r="D24" s="5">
        <v>2520.6</v>
      </c>
      <c r="E24" s="5" t="s">
        <v>54</v>
      </c>
      <c r="F24" s="184">
        <f>AVERAGE(Fornecedores!B21:F21)</f>
        <v>13.577999999999999</v>
      </c>
      <c r="G24" s="185">
        <f t="shared" si="0"/>
        <v>34224.7068</v>
      </c>
    </row>
    <row r="25" spans="1:9" ht="15" customHeight="1" x14ac:dyDescent="0.25">
      <c r="A25" s="168"/>
      <c r="B25" s="170" t="s">
        <v>78</v>
      </c>
      <c r="C25" s="6" t="s">
        <v>36</v>
      </c>
      <c r="D25" s="5">
        <v>2</v>
      </c>
      <c r="E25" s="5" t="s">
        <v>1</v>
      </c>
      <c r="F25" s="184">
        <f>AVERAGE(Fornecedores!B22:F22)</f>
        <v>69.597999999999999</v>
      </c>
      <c r="G25" s="185">
        <f t="shared" si="0"/>
        <v>139.196</v>
      </c>
    </row>
    <row r="26" spans="1:9" ht="15" customHeight="1" x14ac:dyDescent="0.25">
      <c r="A26" s="168"/>
      <c r="B26" s="162"/>
      <c r="C26" s="6" t="s">
        <v>13</v>
      </c>
      <c r="D26" s="5">
        <v>5</v>
      </c>
      <c r="E26" s="5" t="s">
        <v>1</v>
      </c>
      <c r="F26" s="184">
        <f>AVERAGE(Fornecedores!B23:F23)</f>
        <v>20.922000000000001</v>
      </c>
      <c r="G26" s="185">
        <f t="shared" si="0"/>
        <v>104.61</v>
      </c>
    </row>
    <row r="27" spans="1:9" ht="15" customHeight="1" x14ac:dyDescent="0.25">
      <c r="A27" s="168"/>
      <c r="B27" s="162"/>
      <c r="C27" s="6" t="s">
        <v>48</v>
      </c>
      <c r="D27" s="5">
        <v>22</v>
      </c>
      <c r="E27" s="5" t="s">
        <v>54</v>
      </c>
      <c r="F27" s="184">
        <f>AVERAGE(Fornecedores!B24:F24)</f>
        <v>37.436</v>
      </c>
      <c r="G27" s="185">
        <f t="shared" si="0"/>
        <v>823.59199999999998</v>
      </c>
    </row>
    <row r="28" spans="1:9" ht="15" customHeight="1" x14ac:dyDescent="0.25">
      <c r="A28" s="168"/>
      <c r="B28" s="162"/>
      <c r="C28" s="6" t="s">
        <v>18</v>
      </c>
      <c r="D28" s="5">
        <v>1</v>
      </c>
      <c r="E28" s="5" t="s">
        <v>55</v>
      </c>
      <c r="F28" s="184">
        <f>AVERAGE(Fornecedores!B25:F25)</f>
        <v>397.5</v>
      </c>
      <c r="G28" s="185">
        <f t="shared" si="0"/>
        <v>397.5</v>
      </c>
    </row>
    <row r="29" spans="1:9" ht="15" customHeight="1" x14ac:dyDescent="0.25">
      <c r="A29" s="168"/>
      <c r="B29" s="164"/>
      <c r="C29" s="6" t="s">
        <v>17</v>
      </c>
      <c r="D29" s="5">
        <v>2</v>
      </c>
      <c r="E29" s="5" t="s">
        <v>1</v>
      </c>
      <c r="F29" s="184">
        <f>AVERAGE(Fornecedores!B26:F26)</f>
        <v>177.76400000000001</v>
      </c>
      <c r="G29" s="185">
        <f t="shared" si="0"/>
        <v>355.52800000000002</v>
      </c>
    </row>
    <row r="30" spans="1:9" ht="15" customHeight="1" x14ac:dyDescent="0.25">
      <c r="A30" s="168"/>
      <c r="B30" s="123" t="s">
        <v>79</v>
      </c>
      <c r="C30" s="5" t="s">
        <v>19</v>
      </c>
      <c r="D30" s="5">
        <v>8402</v>
      </c>
      <c r="E30" s="5" t="s">
        <v>1</v>
      </c>
      <c r="F30" s="184">
        <f>AVERAGE(Fornecedores!B27:F27)</f>
        <v>9.2999999999999989</v>
      </c>
      <c r="G30" s="185">
        <f>SUM(F30*D30)</f>
        <v>78138.599999999991</v>
      </c>
    </row>
    <row r="31" spans="1:9" ht="15" customHeight="1" x14ac:dyDescent="0.25">
      <c r="A31" s="168"/>
      <c r="B31" s="123" t="s">
        <v>80</v>
      </c>
      <c r="C31" s="5" t="s">
        <v>53</v>
      </c>
      <c r="D31" s="5">
        <v>168</v>
      </c>
      <c r="E31" s="5" t="s">
        <v>59</v>
      </c>
      <c r="F31" s="184">
        <f>AVERAGE(Fornecedores!B28:F28)</f>
        <v>203.476</v>
      </c>
      <c r="G31" s="185">
        <f>SUM(F31)*(D31)</f>
        <v>34183.968000000001</v>
      </c>
    </row>
    <row r="32" spans="1:9" ht="15" customHeight="1" x14ac:dyDescent="0.25">
      <c r="A32" s="168"/>
      <c r="B32" s="170" t="s">
        <v>98</v>
      </c>
      <c r="C32" s="6" t="s">
        <v>100</v>
      </c>
      <c r="D32" s="6">
        <v>2</v>
      </c>
      <c r="E32" s="6" t="s">
        <v>1</v>
      </c>
      <c r="F32" s="25">
        <f>AVERAGE(Fornecedores!B48:F48)</f>
        <v>204.78199999999998</v>
      </c>
      <c r="G32" s="185">
        <f t="shared" ref="G32:G34" si="1">SUM(F32)*(D32)</f>
        <v>409.56399999999996</v>
      </c>
    </row>
    <row r="33" spans="1:7" ht="15" customHeight="1" x14ac:dyDescent="0.25">
      <c r="A33" s="168"/>
      <c r="B33" s="162"/>
      <c r="C33" s="5" t="s">
        <v>99</v>
      </c>
      <c r="D33" s="5">
        <v>10</v>
      </c>
      <c r="E33" s="5" t="s">
        <v>101</v>
      </c>
      <c r="F33" s="184">
        <f>AVERAGE(Fornecedores!B47:F47)</f>
        <v>45.072000000000003</v>
      </c>
      <c r="G33" s="185">
        <f t="shared" si="1"/>
        <v>450.72</v>
      </c>
    </row>
    <row r="34" spans="1:7" ht="15" customHeight="1" thickBot="1" x14ac:dyDescent="0.3">
      <c r="A34" s="171"/>
      <c r="B34" s="172"/>
      <c r="C34" s="37" t="s">
        <v>16</v>
      </c>
      <c r="D34" s="37">
        <v>2</v>
      </c>
      <c r="E34" s="37" t="s">
        <v>1</v>
      </c>
      <c r="F34" s="188">
        <f>AVERAGE(Fornecedores!B14:F14)</f>
        <v>46.332000000000001</v>
      </c>
      <c r="G34" s="185">
        <f t="shared" si="1"/>
        <v>92.664000000000001</v>
      </c>
    </row>
    <row r="35" spans="1:7" ht="15.75" thickBot="1" x14ac:dyDescent="0.3">
      <c r="A35" s="145" t="s">
        <v>30</v>
      </c>
      <c r="B35" s="189"/>
      <c r="C35" s="146"/>
      <c r="D35" s="146"/>
      <c r="E35" s="146"/>
      <c r="F35" s="146"/>
      <c r="G35" s="17">
        <f>SUM(G7:G34)</f>
        <v>208075.69739999998</v>
      </c>
    </row>
  </sheetData>
  <mergeCells count="21">
    <mergeCell ref="A35:F35"/>
    <mergeCell ref="B17:B19"/>
    <mergeCell ref="B8:B10"/>
    <mergeCell ref="B13:B14"/>
    <mergeCell ref="A16:A34"/>
    <mergeCell ref="B32:B34"/>
    <mergeCell ref="A1:G3"/>
    <mergeCell ref="B11:B12"/>
    <mergeCell ref="B20:B22"/>
    <mergeCell ref="B23:B24"/>
    <mergeCell ref="B25:B29"/>
    <mergeCell ref="A4:G4"/>
    <mergeCell ref="A5:A6"/>
    <mergeCell ref="D5:D6"/>
    <mergeCell ref="E5:E6"/>
    <mergeCell ref="F5:F6"/>
    <mergeCell ref="G5:G6"/>
    <mergeCell ref="C5:C6"/>
    <mergeCell ref="B5:B6"/>
    <mergeCell ref="A8:A12"/>
    <mergeCell ref="A13:A15"/>
  </mergeCells>
  <pageMargins left="0.511811024" right="0.511811024" top="0.78740157499999996" bottom="0.78740157499999996" header="0.31496062000000002" footer="0.31496062000000002"/>
  <pageSetup paperSize="9" scale="70" fitToWidth="0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9F93E-E657-4495-8CD8-8F63B99C779F}">
  <dimension ref="A1:J23"/>
  <sheetViews>
    <sheetView topLeftCell="A4" zoomScaleNormal="100" workbookViewId="0">
      <selection activeCell="A4" sqref="A4:H23"/>
    </sheetView>
  </sheetViews>
  <sheetFormatPr defaultRowHeight="15" x14ac:dyDescent="0.25"/>
  <cols>
    <col min="1" max="1" width="7.7109375" bestFit="1" customWidth="1"/>
    <col min="2" max="2" width="12" bestFit="1" customWidth="1"/>
    <col min="3" max="3" width="13.7109375" bestFit="1" customWidth="1"/>
    <col min="4" max="4" width="25.7109375" bestFit="1" customWidth="1"/>
    <col min="5" max="5" width="14.5703125" bestFit="1" customWidth="1"/>
    <col min="6" max="6" width="10.7109375" bestFit="1" customWidth="1"/>
    <col min="7" max="7" width="17.140625" bestFit="1" customWidth="1"/>
    <col min="8" max="8" width="17.85546875" bestFit="1" customWidth="1"/>
    <col min="10" max="10" width="12.28515625" bestFit="1" customWidth="1"/>
  </cols>
  <sheetData>
    <row r="1" spans="1:10" x14ac:dyDescent="0.25">
      <c r="A1" s="42"/>
      <c r="B1" s="43"/>
      <c r="C1" s="43"/>
      <c r="D1" s="43"/>
      <c r="E1" s="43"/>
      <c r="F1" s="43"/>
      <c r="G1" s="43"/>
      <c r="H1" s="44"/>
    </row>
    <row r="2" spans="1:10" x14ac:dyDescent="0.25">
      <c r="A2" s="45"/>
      <c r="B2" s="46"/>
      <c r="C2" s="46"/>
      <c r="D2" s="46"/>
      <c r="E2" s="46"/>
      <c r="F2" s="46"/>
      <c r="G2" s="46"/>
      <c r="H2" s="47"/>
    </row>
    <row r="3" spans="1:10" ht="49.5" customHeight="1" thickBot="1" x14ac:dyDescent="0.3">
      <c r="A3" s="51"/>
      <c r="B3" s="52"/>
      <c r="C3" s="52"/>
      <c r="D3" s="52"/>
      <c r="E3" s="52"/>
      <c r="F3" s="52"/>
      <c r="G3" s="52"/>
      <c r="H3" s="53"/>
    </row>
    <row r="4" spans="1:10" ht="15.75" thickBot="1" x14ac:dyDescent="0.3">
      <c r="A4" s="148" t="s">
        <v>46</v>
      </c>
      <c r="B4" s="149"/>
      <c r="C4" s="149"/>
      <c r="D4" s="150"/>
      <c r="E4" s="149"/>
      <c r="F4" s="149"/>
      <c r="G4" s="149"/>
      <c r="H4" s="151"/>
    </row>
    <row r="5" spans="1:10" x14ac:dyDescent="0.25">
      <c r="A5" s="152" t="s">
        <v>49</v>
      </c>
      <c r="B5" s="152" t="s">
        <v>0</v>
      </c>
      <c r="C5" s="153" t="s">
        <v>2</v>
      </c>
      <c r="D5" s="154" t="s">
        <v>47</v>
      </c>
      <c r="E5" s="152" t="s">
        <v>31</v>
      </c>
      <c r="F5" s="152" t="s">
        <v>1</v>
      </c>
      <c r="G5" s="152" t="s">
        <v>37</v>
      </c>
      <c r="H5" s="152" t="s">
        <v>3</v>
      </c>
    </row>
    <row r="6" spans="1:10" ht="15.75" thickBot="1" x14ac:dyDescent="0.3">
      <c r="A6" s="67"/>
      <c r="B6" s="67"/>
      <c r="C6" s="155"/>
      <c r="D6" s="156"/>
      <c r="E6" s="68"/>
      <c r="F6" s="67"/>
      <c r="G6" s="67"/>
      <c r="H6" s="67"/>
    </row>
    <row r="7" spans="1:10" x14ac:dyDescent="0.25">
      <c r="A7" s="157">
        <v>7</v>
      </c>
      <c r="B7" s="158" t="s">
        <v>82</v>
      </c>
      <c r="C7" s="69">
        <v>11</v>
      </c>
      <c r="D7" s="159" t="s">
        <v>16</v>
      </c>
      <c r="E7" s="159">
        <v>5</v>
      </c>
      <c r="F7" s="159" t="s">
        <v>1</v>
      </c>
      <c r="G7" s="160">
        <f>AVERAGEA(Fornecedores!B14:F14)</f>
        <v>46.332000000000001</v>
      </c>
      <c r="H7" s="19">
        <f>SUM(G7*E7)</f>
        <v>231.66</v>
      </c>
    </row>
    <row r="8" spans="1:10" x14ac:dyDescent="0.25">
      <c r="A8" s="161"/>
      <c r="B8" s="162"/>
      <c r="C8" s="70"/>
      <c r="D8" s="6" t="s">
        <v>15</v>
      </c>
      <c r="E8" s="5">
        <v>5</v>
      </c>
      <c r="F8" s="6" t="s">
        <v>1</v>
      </c>
      <c r="G8" s="163">
        <f>AVERAGEA(Fornecedores!B15:F15)</f>
        <v>66.69</v>
      </c>
      <c r="H8" s="15">
        <f t="shared" ref="H8:H19" si="0">SUM(G8*E8)</f>
        <v>333.45</v>
      </c>
    </row>
    <row r="9" spans="1:10" x14ac:dyDescent="0.25">
      <c r="A9" s="161"/>
      <c r="B9" s="164"/>
      <c r="C9" s="70"/>
      <c r="D9" s="6" t="s">
        <v>14</v>
      </c>
      <c r="E9" s="5">
        <v>2</v>
      </c>
      <c r="F9" s="6" t="s">
        <v>1</v>
      </c>
      <c r="G9" s="163">
        <f>AVERAGEA(Fornecedores!B16:F16)</f>
        <v>696.43399999999997</v>
      </c>
      <c r="H9" s="15">
        <f t="shared" si="0"/>
        <v>1392.8679999999999</v>
      </c>
    </row>
    <row r="10" spans="1:10" x14ac:dyDescent="0.25">
      <c r="A10" s="161"/>
      <c r="B10" s="165" t="s">
        <v>81</v>
      </c>
      <c r="C10" s="70"/>
      <c r="D10" s="6" t="s">
        <v>35</v>
      </c>
      <c r="E10" s="5">
        <v>3</v>
      </c>
      <c r="F10" s="6" t="s">
        <v>1</v>
      </c>
      <c r="G10" s="163">
        <f>AVERAGEA(Fornecedores!B10:F20)</f>
        <v>282.84854545454533</v>
      </c>
      <c r="H10" s="15">
        <f t="shared" si="0"/>
        <v>848.54563636363605</v>
      </c>
    </row>
    <row r="11" spans="1:10" x14ac:dyDescent="0.25">
      <c r="A11" s="161"/>
      <c r="B11" s="165"/>
      <c r="C11" s="70"/>
      <c r="D11" s="6" t="s">
        <v>51</v>
      </c>
      <c r="E11" s="6">
        <v>40</v>
      </c>
      <c r="F11" s="6" t="s">
        <v>56</v>
      </c>
      <c r="G11" s="163">
        <f>AVERAGEA(Fornecedores!B11:F11)</f>
        <v>35.36</v>
      </c>
      <c r="H11" s="15">
        <f>SUM(G11*E11*C7)</f>
        <v>15558.400000000001</v>
      </c>
    </row>
    <row r="12" spans="1:10" x14ac:dyDescent="0.25">
      <c r="A12" s="166">
        <v>7</v>
      </c>
      <c r="B12" s="165" t="s">
        <v>83</v>
      </c>
      <c r="C12" s="167">
        <v>11</v>
      </c>
      <c r="D12" s="6" t="s">
        <v>16</v>
      </c>
      <c r="E12" s="5">
        <v>5</v>
      </c>
      <c r="F12" s="5" t="s">
        <v>1</v>
      </c>
      <c r="G12" s="163">
        <f>AVERAGEA(Fornecedores!B14:F14)</f>
        <v>46.332000000000001</v>
      </c>
      <c r="H12" s="15">
        <f t="shared" si="0"/>
        <v>231.66</v>
      </c>
    </row>
    <row r="13" spans="1:10" x14ac:dyDescent="0.25">
      <c r="A13" s="168"/>
      <c r="B13" s="165"/>
      <c r="C13" s="70"/>
      <c r="D13" s="6" t="s">
        <v>15</v>
      </c>
      <c r="E13" s="5">
        <v>5</v>
      </c>
      <c r="F13" s="5" t="s">
        <v>1</v>
      </c>
      <c r="G13" s="163">
        <f>AVERAGEA(Fornecedores!B15:F15)</f>
        <v>66.69</v>
      </c>
      <c r="H13" s="15">
        <f t="shared" si="0"/>
        <v>333.45</v>
      </c>
    </row>
    <row r="14" spans="1:10" ht="15" customHeight="1" x14ac:dyDescent="0.25">
      <c r="A14" s="168"/>
      <c r="B14" s="165"/>
      <c r="C14" s="169"/>
      <c r="D14" s="6" t="s">
        <v>14</v>
      </c>
      <c r="E14" s="5">
        <v>2</v>
      </c>
      <c r="F14" s="5" t="s">
        <v>1</v>
      </c>
      <c r="G14" s="163">
        <f>AVERAGEA(Fornecedores!B16:F16)</f>
        <v>696.43399999999997</v>
      </c>
      <c r="H14" s="15">
        <f t="shared" si="0"/>
        <v>1392.8679999999999</v>
      </c>
    </row>
    <row r="15" spans="1:10" ht="15" customHeight="1" x14ac:dyDescent="0.25">
      <c r="A15" s="168"/>
      <c r="B15" s="123" t="s">
        <v>84</v>
      </c>
      <c r="C15" s="6">
        <v>11</v>
      </c>
      <c r="D15" s="5" t="s">
        <v>52</v>
      </c>
      <c r="E15" s="5">
        <v>1260.3</v>
      </c>
      <c r="F15" s="5" t="s">
        <v>54</v>
      </c>
      <c r="G15" s="163">
        <f>AVERAGEA(Fornecedores!B21:F21)</f>
        <v>13.577999999999999</v>
      </c>
      <c r="H15" s="15">
        <f>SUM(G15*E15*C12)</f>
        <v>188235.88740000001</v>
      </c>
      <c r="J15" s="4"/>
    </row>
    <row r="16" spans="1:10" ht="15" customHeight="1" x14ac:dyDescent="0.25">
      <c r="A16" s="168"/>
      <c r="B16" s="123" t="s">
        <v>85</v>
      </c>
      <c r="C16" s="6">
        <v>11</v>
      </c>
      <c r="D16" s="5" t="s">
        <v>8</v>
      </c>
      <c r="E16" s="5">
        <v>605</v>
      </c>
      <c r="F16" s="5" t="s">
        <v>54</v>
      </c>
      <c r="G16" s="163">
        <f>AVERAGEA(Fornecedores!B13:F13)</f>
        <v>12.98</v>
      </c>
      <c r="H16" s="15">
        <f>SUM(G16*E16*C16)</f>
        <v>86381.900000000009</v>
      </c>
    </row>
    <row r="17" spans="1:8" ht="15" customHeight="1" x14ac:dyDescent="0.25">
      <c r="A17" s="168"/>
      <c r="B17" s="123" t="s">
        <v>86</v>
      </c>
      <c r="C17" s="6">
        <v>11</v>
      </c>
      <c r="D17" s="5" t="s">
        <v>19</v>
      </c>
      <c r="E17" s="5">
        <v>840</v>
      </c>
      <c r="F17" s="5" t="s">
        <v>1</v>
      </c>
      <c r="G17" s="163">
        <f>AVERAGEA(Fornecedores!B27:F27)</f>
        <v>9.2999999999999989</v>
      </c>
      <c r="H17" s="15">
        <f>SUM(G17*E17*C17)</f>
        <v>85931.999999999985</v>
      </c>
    </row>
    <row r="18" spans="1:8" ht="15" customHeight="1" x14ac:dyDescent="0.25">
      <c r="A18" s="168"/>
      <c r="B18" s="170" t="s">
        <v>87</v>
      </c>
      <c r="C18" s="167">
        <v>11</v>
      </c>
      <c r="D18" s="6" t="s">
        <v>36</v>
      </c>
      <c r="E18" s="5">
        <v>2</v>
      </c>
      <c r="F18" s="6" t="s">
        <v>1</v>
      </c>
      <c r="G18" s="163">
        <f>AVERAGEA(Fornecedores!B22:F22)</f>
        <v>69.597999999999999</v>
      </c>
      <c r="H18" s="15">
        <f t="shared" si="0"/>
        <v>139.196</v>
      </c>
    </row>
    <row r="19" spans="1:8" ht="15" customHeight="1" x14ac:dyDescent="0.25">
      <c r="A19" s="168"/>
      <c r="B19" s="162"/>
      <c r="C19" s="70"/>
      <c r="D19" s="6" t="s">
        <v>13</v>
      </c>
      <c r="E19" s="5">
        <v>5</v>
      </c>
      <c r="F19" s="6" t="s">
        <v>1</v>
      </c>
      <c r="G19" s="163">
        <f>AVERAGEA(Fornecedores!B23:F23)</f>
        <v>20.922000000000001</v>
      </c>
      <c r="H19" s="15">
        <f t="shared" si="0"/>
        <v>104.61</v>
      </c>
    </row>
    <row r="20" spans="1:8" ht="15" customHeight="1" x14ac:dyDescent="0.25">
      <c r="A20" s="168"/>
      <c r="B20" s="162"/>
      <c r="C20" s="70"/>
      <c r="D20" s="6" t="s">
        <v>48</v>
      </c>
      <c r="E20" s="5">
        <v>22</v>
      </c>
      <c r="F20" s="6" t="s">
        <v>54</v>
      </c>
      <c r="G20" s="163">
        <f>AVERAGEA(Fornecedores!B24:F24)</f>
        <v>37.436</v>
      </c>
      <c r="H20" s="15">
        <f>SUM(G20*E20*C18)</f>
        <v>9059.5120000000006</v>
      </c>
    </row>
    <row r="21" spans="1:8" ht="15" customHeight="1" x14ac:dyDescent="0.25">
      <c r="A21" s="168"/>
      <c r="B21" s="162"/>
      <c r="C21" s="70"/>
      <c r="D21" s="6" t="s">
        <v>18</v>
      </c>
      <c r="E21" s="5">
        <v>1</v>
      </c>
      <c r="F21" s="6" t="s">
        <v>1</v>
      </c>
      <c r="G21" s="163">
        <f>AVERAGEA(Fornecedores!B25:F25)</f>
        <v>397.5</v>
      </c>
      <c r="H21" s="15">
        <f>SUM(G21*E21*C18)</f>
        <v>4372.5</v>
      </c>
    </row>
    <row r="22" spans="1:8" ht="15" customHeight="1" thickBot="1" x14ac:dyDescent="0.3">
      <c r="A22" s="171"/>
      <c r="B22" s="172"/>
      <c r="C22" s="173"/>
      <c r="D22" s="174" t="s">
        <v>17</v>
      </c>
      <c r="E22" s="175">
        <v>2</v>
      </c>
      <c r="F22" s="174" t="s">
        <v>1</v>
      </c>
      <c r="G22" s="176">
        <f>AVERAGEA(Fornecedores!B26:F26)</f>
        <v>177.76400000000001</v>
      </c>
      <c r="H22" s="177">
        <f>SUM(G22*E22)</f>
        <v>355.52800000000002</v>
      </c>
    </row>
    <row r="23" spans="1:8" ht="15.75" thickBot="1" x14ac:dyDescent="0.3">
      <c r="A23" s="178" t="s">
        <v>30</v>
      </c>
      <c r="B23" s="179"/>
      <c r="C23" s="179"/>
      <c r="D23" s="180"/>
      <c r="E23" s="180"/>
      <c r="F23" s="180"/>
      <c r="G23" s="180"/>
      <c r="H23" s="181">
        <f>SUM(H7:H22)</f>
        <v>394904.03503636364</v>
      </c>
    </row>
  </sheetData>
  <mergeCells count="20">
    <mergeCell ref="C12:C14"/>
    <mergeCell ref="B18:B22"/>
    <mergeCell ref="C18:C22"/>
    <mergeCell ref="A23:G23"/>
    <mergeCell ref="A7:A11"/>
    <mergeCell ref="C7:C11"/>
    <mergeCell ref="B7:B9"/>
    <mergeCell ref="B10:B11"/>
    <mergeCell ref="A12:A22"/>
    <mergeCell ref="B12:B14"/>
    <mergeCell ref="A1:H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ageMargins left="0.511811024" right="0.511811024" top="0.78740157499999996" bottom="0.78740157499999996" header="0.31496062000000002" footer="0.31496062000000002"/>
  <pageSetup paperSize="9" scale="70" fitToWidth="0" fitToHeight="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5FFD7-671C-442C-AE27-6954C1803C61}">
  <dimension ref="A1:H12"/>
  <sheetViews>
    <sheetView zoomScaleNormal="100" workbookViewId="0">
      <selection activeCell="D16" sqref="D16"/>
    </sheetView>
  </sheetViews>
  <sheetFormatPr defaultRowHeight="15" x14ac:dyDescent="0.25"/>
  <cols>
    <col min="1" max="1" width="7.7109375" bestFit="1" customWidth="1"/>
    <col min="2" max="2" width="12" bestFit="1" customWidth="1"/>
    <col min="3" max="3" width="13.7109375" bestFit="1" customWidth="1"/>
    <col min="4" max="4" width="25.7109375" bestFit="1" customWidth="1"/>
    <col min="5" max="5" width="14.5703125" bestFit="1" customWidth="1"/>
    <col min="6" max="6" width="10.7109375" bestFit="1" customWidth="1"/>
    <col min="7" max="7" width="17.140625" bestFit="1" customWidth="1"/>
    <col min="8" max="8" width="14" bestFit="1" customWidth="1"/>
  </cols>
  <sheetData>
    <row r="1" spans="1:8" x14ac:dyDescent="0.25">
      <c r="A1" s="54"/>
      <c r="B1" s="55"/>
      <c r="C1" s="55"/>
      <c r="D1" s="55"/>
      <c r="E1" s="55"/>
      <c r="F1" s="55"/>
      <c r="G1" s="55"/>
      <c r="H1" s="56"/>
    </row>
    <row r="2" spans="1:8" x14ac:dyDescent="0.25">
      <c r="A2" s="57"/>
      <c r="B2" s="58"/>
      <c r="C2" s="58"/>
      <c r="D2" s="58"/>
      <c r="E2" s="58"/>
      <c r="F2" s="58"/>
      <c r="G2" s="58"/>
      <c r="H2" s="59"/>
    </row>
    <row r="3" spans="1:8" ht="38.25" customHeight="1" thickBot="1" x14ac:dyDescent="0.3">
      <c r="A3" s="60"/>
      <c r="B3" s="61"/>
      <c r="C3" s="61"/>
      <c r="D3" s="61"/>
      <c r="E3" s="61"/>
      <c r="F3" s="61"/>
      <c r="G3" s="61"/>
      <c r="H3" s="62"/>
    </row>
    <row r="4" spans="1:8" ht="15.75" thickBot="1" x14ac:dyDescent="0.3">
      <c r="A4" s="148" t="s">
        <v>46</v>
      </c>
      <c r="B4" s="149"/>
      <c r="C4" s="149"/>
      <c r="D4" s="149"/>
      <c r="E4" s="149"/>
      <c r="F4" s="149"/>
      <c r="G4" s="149"/>
      <c r="H4" s="151"/>
    </row>
    <row r="5" spans="1:8" x14ac:dyDescent="0.25">
      <c r="A5" s="152" t="s">
        <v>49</v>
      </c>
      <c r="B5" s="152" t="s">
        <v>0</v>
      </c>
      <c r="C5" s="152" t="s">
        <v>2</v>
      </c>
      <c r="D5" s="152" t="s">
        <v>47</v>
      </c>
      <c r="E5" s="152" t="s">
        <v>31</v>
      </c>
      <c r="F5" s="152" t="s">
        <v>1</v>
      </c>
      <c r="G5" s="152" t="s">
        <v>37</v>
      </c>
      <c r="H5" s="152" t="s">
        <v>3</v>
      </c>
    </row>
    <row r="6" spans="1:8" ht="15.75" thickBot="1" x14ac:dyDescent="0.3">
      <c r="A6" s="68"/>
      <c r="B6" s="68"/>
      <c r="C6" s="68"/>
      <c r="D6" s="68"/>
      <c r="E6" s="68"/>
      <c r="F6" s="68"/>
      <c r="G6" s="68"/>
      <c r="H6" s="68"/>
    </row>
    <row r="7" spans="1:8" x14ac:dyDescent="0.25">
      <c r="A7" s="190">
        <v>7</v>
      </c>
      <c r="B7" s="69" t="s">
        <v>82</v>
      </c>
      <c r="C7" s="69">
        <v>14</v>
      </c>
      <c r="D7" s="5" t="s">
        <v>32</v>
      </c>
      <c r="E7" s="5">
        <v>1</v>
      </c>
      <c r="F7" s="5" t="s">
        <v>1</v>
      </c>
      <c r="G7" s="7">
        <f>AVERAGE(Fornecedores!B29:F29)</f>
        <v>52.164000000000001</v>
      </c>
      <c r="H7" s="191">
        <f>G7*E7</f>
        <v>52.164000000000001</v>
      </c>
    </row>
    <row r="8" spans="1:8" x14ac:dyDescent="0.25">
      <c r="A8" s="192"/>
      <c r="B8" s="70"/>
      <c r="C8" s="70"/>
      <c r="D8" s="6" t="s">
        <v>4</v>
      </c>
      <c r="E8" s="6">
        <v>3</v>
      </c>
      <c r="F8" s="6" t="s">
        <v>1</v>
      </c>
      <c r="G8" s="7">
        <f>AVERAGE(Fornecedores!B30:F30)</f>
        <v>10.556000000000001</v>
      </c>
      <c r="H8" s="187">
        <f t="shared" ref="H8:H9" si="0">G8*E8</f>
        <v>31.668000000000003</v>
      </c>
    </row>
    <row r="9" spans="1:8" x14ac:dyDescent="0.25">
      <c r="A9" s="192"/>
      <c r="B9" s="169"/>
      <c r="C9" s="169"/>
      <c r="D9" s="6" t="s">
        <v>5</v>
      </c>
      <c r="E9" s="6">
        <v>1</v>
      </c>
      <c r="F9" s="6" t="s">
        <v>33</v>
      </c>
      <c r="G9" s="7">
        <f>AVERAGE(Fornecedores!B31:F31)</f>
        <v>14.837999999999999</v>
      </c>
      <c r="H9" s="187">
        <f t="shared" si="0"/>
        <v>14.837999999999999</v>
      </c>
    </row>
    <row r="10" spans="1:8" x14ac:dyDescent="0.25">
      <c r="A10" s="192"/>
      <c r="B10" s="162" t="s">
        <v>88</v>
      </c>
      <c r="C10" s="70">
        <v>4</v>
      </c>
      <c r="D10" s="6" t="s">
        <v>6</v>
      </c>
      <c r="E10" s="6">
        <v>1</v>
      </c>
      <c r="F10" s="6" t="s">
        <v>34</v>
      </c>
      <c r="G10" s="7">
        <f>AVERAGE(Fornecedores!B32:F32)</f>
        <v>1.7259999999999998</v>
      </c>
      <c r="H10" s="187">
        <f>SUM(G10*E10)*C10</f>
        <v>6.903999999999999</v>
      </c>
    </row>
    <row r="11" spans="1:8" ht="15.75" thickBot="1" x14ac:dyDescent="0.3">
      <c r="A11" s="192"/>
      <c r="B11" s="172"/>
      <c r="C11" s="173"/>
      <c r="D11" s="6" t="s">
        <v>7</v>
      </c>
      <c r="E11" s="6">
        <v>1</v>
      </c>
      <c r="F11" s="6" t="s">
        <v>33</v>
      </c>
      <c r="G11" s="7">
        <f>AVERAGE(Fornecedores!B33:F33)</f>
        <v>34.398000000000003</v>
      </c>
      <c r="H11" s="187">
        <f>SUM(G11*E11)*C10</f>
        <v>137.59200000000001</v>
      </c>
    </row>
    <row r="12" spans="1:8" ht="15.75" thickBot="1" x14ac:dyDescent="0.3">
      <c r="A12" s="145" t="s">
        <v>30</v>
      </c>
      <c r="B12" s="189"/>
      <c r="C12" s="189"/>
      <c r="D12" s="146"/>
      <c r="E12" s="146"/>
      <c r="F12" s="146"/>
      <c r="G12" s="146"/>
      <c r="H12" s="17">
        <f>SUM(H7:H11)</f>
        <v>243.166</v>
      </c>
    </row>
  </sheetData>
  <mergeCells count="16">
    <mergeCell ref="C10:C11"/>
    <mergeCell ref="A7:A11"/>
    <mergeCell ref="A12:G12"/>
    <mergeCell ref="B7:B9"/>
    <mergeCell ref="B10:B11"/>
    <mergeCell ref="C7:C9"/>
    <mergeCell ref="A1:H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ageMargins left="0.511811024" right="0.511811024" top="0.78740157499999996" bottom="0.78740157499999996" header="0.31496062000000002" footer="0.31496062000000002"/>
  <pageSetup paperSize="9" scale="70" fitToWidth="0" fitToHeight="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FA9E8-FB46-44E9-BF22-C249AA01D5D7}">
  <dimension ref="A1:F19"/>
  <sheetViews>
    <sheetView zoomScaleNormal="100" workbookViewId="0">
      <selection activeCell="E10" sqref="E10"/>
    </sheetView>
  </sheetViews>
  <sheetFormatPr defaultRowHeight="15" x14ac:dyDescent="0.25"/>
  <cols>
    <col min="2" max="2" width="39.7109375" customWidth="1"/>
    <col min="3" max="3" width="12.7109375" bestFit="1" customWidth="1"/>
    <col min="4" max="4" width="9.42578125" bestFit="1" customWidth="1"/>
    <col min="5" max="5" width="14.85546875" bestFit="1" customWidth="1"/>
    <col min="6" max="6" width="13.85546875" bestFit="1" customWidth="1"/>
  </cols>
  <sheetData>
    <row r="1" spans="1:6" x14ac:dyDescent="0.25">
      <c r="A1" s="63"/>
      <c r="B1" s="63"/>
      <c r="C1" s="63"/>
      <c r="D1" s="63"/>
      <c r="E1" s="63"/>
      <c r="F1" s="59"/>
    </row>
    <row r="2" spans="1:6" x14ac:dyDescent="0.25">
      <c r="A2" s="63"/>
      <c r="B2" s="63"/>
      <c r="C2" s="63"/>
      <c r="D2" s="63"/>
      <c r="E2" s="63"/>
      <c r="F2" s="59"/>
    </row>
    <row r="3" spans="1:6" ht="33.75" customHeight="1" thickBot="1" x14ac:dyDescent="0.3">
      <c r="A3" s="63"/>
      <c r="B3" s="63"/>
      <c r="C3" s="63"/>
      <c r="D3" s="63"/>
      <c r="E3" s="63"/>
      <c r="F3" s="59"/>
    </row>
    <row r="4" spans="1:6" ht="15.75" thickBot="1" x14ac:dyDescent="0.3">
      <c r="A4" s="64" t="s">
        <v>45</v>
      </c>
      <c r="B4" s="65"/>
      <c r="C4" s="65"/>
      <c r="D4" s="65"/>
      <c r="E4" s="65"/>
      <c r="F4" s="66"/>
    </row>
    <row r="5" spans="1:6" x14ac:dyDescent="0.25">
      <c r="A5" s="67" t="s">
        <v>49</v>
      </c>
      <c r="B5" s="67" t="s">
        <v>20</v>
      </c>
      <c r="C5" s="67" t="s">
        <v>31</v>
      </c>
      <c r="D5" s="67" t="s">
        <v>1</v>
      </c>
      <c r="E5" s="67" t="s">
        <v>37</v>
      </c>
      <c r="F5" s="67" t="s">
        <v>38</v>
      </c>
    </row>
    <row r="6" spans="1:6" ht="15.75" thickBot="1" x14ac:dyDescent="0.3">
      <c r="A6" s="68"/>
      <c r="B6" s="68"/>
      <c r="C6" s="68"/>
      <c r="D6" s="68"/>
      <c r="E6" s="68"/>
      <c r="F6" s="68"/>
    </row>
    <row r="7" spans="1:6" x14ac:dyDescent="0.25">
      <c r="A7" s="69">
        <v>2</v>
      </c>
      <c r="B7" s="33" t="s">
        <v>25</v>
      </c>
      <c r="C7" s="8">
        <v>10</v>
      </c>
      <c r="D7" s="5" t="s">
        <v>39</v>
      </c>
      <c r="E7" s="7">
        <f>AVERAGE(Fornecedores!B34:F34)</f>
        <v>35.938000000000002</v>
      </c>
      <c r="F7" s="9">
        <f>E7*C7</f>
        <v>359.38</v>
      </c>
    </row>
    <row r="8" spans="1:6" x14ac:dyDescent="0.25">
      <c r="A8" s="70"/>
      <c r="B8" s="34" t="s">
        <v>24</v>
      </c>
      <c r="C8" s="10">
        <v>10</v>
      </c>
      <c r="D8" s="6" t="s">
        <v>39</v>
      </c>
      <c r="E8" s="7">
        <f>AVERAGE(Fornecedores!B35:F35)</f>
        <v>63.320000000000007</v>
      </c>
      <c r="F8" s="11">
        <f t="shared" ref="F8:F18" si="0">E8*C8</f>
        <v>633.20000000000005</v>
      </c>
    </row>
    <row r="9" spans="1:6" x14ac:dyDescent="0.25">
      <c r="A9" s="70"/>
      <c r="B9" s="34" t="s">
        <v>23</v>
      </c>
      <c r="C9" s="10">
        <v>10</v>
      </c>
      <c r="D9" s="6" t="s">
        <v>39</v>
      </c>
      <c r="E9" s="7">
        <f>AVERAGE(Fornecedores!B36:F36)</f>
        <v>7.8639999999999999</v>
      </c>
      <c r="F9" s="11">
        <f t="shared" si="0"/>
        <v>78.64</v>
      </c>
    </row>
    <row r="10" spans="1:6" x14ac:dyDescent="0.25">
      <c r="A10" s="70"/>
      <c r="B10" s="34" t="s">
        <v>22</v>
      </c>
      <c r="C10" s="10">
        <v>20</v>
      </c>
      <c r="D10" s="6" t="s">
        <v>1</v>
      </c>
      <c r="E10" s="7">
        <f>AVERAGE(Fornecedores!B37:F37)</f>
        <v>9.61</v>
      </c>
      <c r="F10" s="11">
        <f t="shared" si="0"/>
        <v>192.2</v>
      </c>
    </row>
    <row r="11" spans="1:6" x14ac:dyDescent="0.25">
      <c r="A11" s="70"/>
      <c r="B11" s="34" t="s">
        <v>41</v>
      </c>
      <c r="C11" s="10">
        <v>10</v>
      </c>
      <c r="D11" s="6" t="s">
        <v>1</v>
      </c>
      <c r="E11" s="7">
        <f>AVERAGE(Fornecedores!B38:F38)</f>
        <v>4.1219999999999999</v>
      </c>
      <c r="F11" s="11">
        <f t="shared" si="0"/>
        <v>41.22</v>
      </c>
    </row>
    <row r="12" spans="1:6" x14ac:dyDescent="0.25">
      <c r="A12" s="70"/>
      <c r="B12" s="34" t="s">
        <v>26</v>
      </c>
      <c r="C12" s="10">
        <v>15</v>
      </c>
      <c r="D12" s="6" t="s">
        <v>1</v>
      </c>
      <c r="E12" s="7">
        <f>AVERAGE(Fornecedores!B39:F39)</f>
        <v>17.193999999999999</v>
      </c>
      <c r="F12" s="11">
        <f t="shared" si="0"/>
        <v>257.90999999999997</v>
      </c>
    </row>
    <row r="13" spans="1:6" x14ac:dyDescent="0.25">
      <c r="A13" s="70"/>
      <c r="B13" s="34" t="s">
        <v>27</v>
      </c>
      <c r="C13" s="10">
        <v>15</v>
      </c>
      <c r="D13" s="6" t="s">
        <v>1</v>
      </c>
      <c r="E13" s="7">
        <f>AVERAGE(Fornecedores!B40:F40)</f>
        <v>46.362000000000002</v>
      </c>
      <c r="F13" s="11">
        <f t="shared" si="0"/>
        <v>695.43000000000006</v>
      </c>
    </row>
    <row r="14" spans="1:6" x14ac:dyDescent="0.25">
      <c r="A14" s="70"/>
      <c r="B14" s="34" t="s">
        <v>28</v>
      </c>
      <c r="C14" s="10">
        <v>10</v>
      </c>
      <c r="D14" s="6" t="s">
        <v>40</v>
      </c>
      <c r="E14" s="7">
        <f>AVERAGE(Fornecedores!B41:F41)</f>
        <v>2.7079999999999997</v>
      </c>
      <c r="F14" s="11">
        <f t="shared" si="0"/>
        <v>27.08</v>
      </c>
    </row>
    <row r="15" spans="1:6" x14ac:dyDescent="0.25">
      <c r="A15" s="70"/>
      <c r="B15" s="34" t="s">
        <v>21</v>
      </c>
      <c r="C15" s="10">
        <v>10</v>
      </c>
      <c r="D15" s="6" t="s">
        <v>1</v>
      </c>
      <c r="E15" s="7">
        <f>AVERAGE(Fornecedores!B42:F42)</f>
        <v>40.182000000000002</v>
      </c>
      <c r="F15" s="11">
        <f t="shared" si="0"/>
        <v>401.82000000000005</v>
      </c>
    </row>
    <row r="16" spans="1:6" x14ac:dyDescent="0.25">
      <c r="A16" s="70"/>
      <c r="B16" s="34" t="s">
        <v>42</v>
      </c>
      <c r="C16" s="10">
        <v>10</v>
      </c>
      <c r="D16" s="6" t="s">
        <v>1</v>
      </c>
      <c r="E16" s="7">
        <f>AVERAGE(Fornecedores!B43:F43)</f>
        <v>36.096000000000004</v>
      </c>
      <c r="F16" s="11">
        <f t="shared" si="0"/>
        <v>360.96000000000004</v>
      </c>
    </row>
    <row r="17" spans="1:6" x14ac:dyDescent="0.25">
      <c r="A17" s="70"/>
      <c r="B17" s="34" t="s">
        <v>43</v>
      </c>
      <c r="C17" s="10">
        <v>10</v>
      </c>
      <c r="D17" s="6" t="s">
        <v>1</v>
      </c>
      <c r="E17" s="7">
        <f>AVERAGE(Fornecedores!B44:F44)</f>
        <v>86.710000000000008</v>
      </c>
      <c r="F17" s="11">
        <f t="shared" si="0"/>
        <v>867.10000000000014</v>
      </c>
    </row>
    <row r="18" spans="1:6" ht="15.75" thickBot="1" x14ac:dyDescent="0.3">
      <c r="A18" s="70"/>
      <c r="B18" s="35" t="s">
        <v>29</v>
      </c>
      <c r="C18" s="12">
        <v>10</v>
      </c>
      <c r="D18" s="13" t="s">
        <v>1</v>
      </c>
      <c r="E18" s="36">
        <f>AVERAGE(Fornecedores!B45:F45)</f>
        <v>40.936</v>
      </c>
      <c r="F18" s="14">
        <f t="shared" si="0"/>
        <v>409.36</v>
      </c>
    </row>
    <row r="19" spans="1:6" ht="15.75" thickBot="1" x14ac:dyDescent="0.3">
      <c r="A19" s="71" t="s">
        <v>30</v>
      </c>
      <c r="B19" s="72"/>
      <c r="C19" s="72"/>
      <c r="D19" s="72"/>
      <c r="E19" s="73"/>
      <c r="F19" s="17">
        <f>SUM(F7:F18)</f>
        <v>4324.3</v>
      </c>
    </row>
  </sheetData>
  <mergeCells count="10">
    <mergeCell ref="A1:F3"/>
    <mergeCell ref="A4:F4"/>
    <mergeCell ref="A5:A6"/>
    <mergeCell ref="A7:A18"/>
    <mergeCell ref="A19:E19"/>
    <mergeCell ref="B5:B6"/>
    <mergeCell ref="C5:C6"/>
    <mergeCell ref="D5:D6"/>
    <mergeCell ref="E5:E6"/>
    <mergeCell ref="F5:F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FE111-BBA8-4BCF-9853-FA91A0EE0032}">
  <dimension ref="A1:G35"/>
  <sheetViews>
    <sheetView zoomScaleNormal="100" workbookViewId="0">
      <selection activeCell="E8" sqref="E8"/>
    </sheetView>
  </sheetViews>
  <sheetFormatPr defaultRowHeight="15" x14ac:dyDescent="0.25"/>
  <cols>
    <col min="1" max="1" width="7.140625" bestFit="1" customWidth="1"/>
    <col min="2" max="2" width="20.140625" bestFit="1" customWidth="1"/>
    <col min="3" max="3" width="14.5703125" bestFit="1" customWidth="1"/>
    <col min="4" max="4" width="15" bestFit="1" customWidth="1"/>
    <col min="5" max="5" width="21.7109375" bestFit="1" customWidth="1"/>
    <col min="6" max="6" width="17.28515625" bestFit="1" customWidth="1"/>
    <col min="7" max="7" width="19.85546875" bestFit="1" customWidth="1"/>
  </cols>
  <sheetData>
    <row r="1" spans="1:7" x14ac:dyDescent="0.25">
      <c r="A1" s="42"/>
      <c r="B1" s="43"/>
      <c r="C1" s="43"/>
      <c r="D1" s="43"/>
      <c r="E1" s="43"/>
      <c r="F1" s="44"/>
      <c r="G1" s="18"/>
    </row>
    <row r="2" spans="1:7" x14ac:dyDescent="0.25">
      <c r="A2" s="45"/>
      <c r="B2" s="46"/>
      <c r="C2" s="46"/>
      <c r="D2" s="46"/>
      <c r="E2" s="46"/>
      <c r="F2" s="47"/>
      <c r="G2" s="18"/>
    </row>
    <row r="3" spans="1:7" ht="28.5" customHeight="1" thickBot="1" x14ac:dyDescent="0.3">
      <c r="A3" s="48"/>
      <c r="B3" s="49"/>
      <c r="C3" s="49"/>
      <c r="D3" s="49"/>
      <c r="E3" s="49"/>
      <c r="F3" s="50"/>
      <c r="G3" s="18"/>
    </row>
    <row r="4" spans="1:7" ht="28.5" customHeight="1" thickBot="1" x14ac:dyDescent="0.3">
      <c r="A4" s="104" t="s">
        <v>49</v>
      </c>
      <c r="B4" s="106" t="s">
        <v>62</v>
      </c>
      <c r="C4" s="106" t="s">
        <v>31</v>
      </c>
      <c r="D4" s="106" t="s">
        <v>63</v>
      </c>
      <c r="E4" s="106" t="s">
        <v>61</v>
      </c>
      <c r="F4" s="107" t="s">
        <v>3</v>
      </c>
      <c r="G4" s="18"/>
    </row>
    <row r="5" spans="1:7" x14ac:dyDescent="0.25">
      <c r="A5" s="108">
        <v>1</v>
      </c>
      <c r="B5" s="109" t="s">
        <v>64</v>
      </c>
      <c r="C5" s="110">
        <v>1</v>
      </c>
      <c r="D5" s="109">
        <v>20</v>
      </c>
      <c r="E5" s="111">
        <v>76.06</v>
      </c>
      <c r="F5" s="112">
        <f>SUM(D5*E5)*C5</f>
        <v>1521.2</v>
      </c>
      <c r="G5" s="22"/>
    </row>
    <row r="6" spans="1:7" x14ac:dyDescent="0.25">
      <c r="A6" s="113">
        <v>2</v>
      </c>
      <c r="B6" s="114" t="s">
        <v>64</v>
      </c>
      <c r="C6" s="115">
        <v>1</v>
      </c>
      <c r="D6" s="116">
        <v>64</v>
      </c>
      <c r="E6" s="117">
        <v>76.06</v>
      </c>
      <c r="F6" s="118">
        <f>SUM(D6*E6)*C6</f>
        <v>4867.84</v>
      </c>
      <c r="G6" s="22"/>
    </row>
    <row r="7" spans="1:7" x14ac:dyDescent="0.25">
      <c r="A7" s="119"/>
      <c r="B7" s="114" t="s">
        <v>65</v>
      </c>
      <c r="C7" s="115">
        <v>2</v>
      </c>
      <c r="D7" s="116">
        <v>64</v>
      </c>
      <c r="E7" s="117">
        <v>20.41</v>
      </c>
      <c r="F7" s="118">
        <f>SUM(D7*E7)*C7</f>
        <v>2612.48</v>
      </c>
      <c r="G7" s="22"/>
    </row>
    <row r="8" spans="1:7" x14ac:dyDescent="0.25">
      <c r="A8" s="120"/>
      <c r="B8" s="6" t="s">
        <v>66</v>
      </c>
      <c r="C8" s="115">
        <v>5</v>
      </c>
      <c r="D8" s="116">
        <v>64</v>
      </c>
      <c r="E8" s="121">
        <v>13.7</v>
      </c>
      <c r="F8" s="118">
        <f t="shared" ref="F8:F20" si="0">SUM(D8*E8)*C8</f>
        <v>4384</v>
      </c>
      <c r="G8" s="23"/>
    </row>
    <row r="9" spans="1:7" x14ac:dyDescent="0.25">
      <c r="A9" s="122">
        <v>3</v>
      </c>
      <c r="B9" s="123" t="s">
        <v>66</v>
      </c>
      <c r="C9" s="124">
        <v>5</v>
      </c>
      <c r="D9" s="125">
        <v>24</v>
      </c>
      <c r="E9" s="121">
        <v>13.7</v>
      </c>
      <c r="F9" s="118">
        <f>SUM(D9*E9)*C9</f>
        <v>1643.9999999999998</v>
      </c>
      <c r="G9" s="23"/>
    </row>
    <row r="10" spans="1:7" x14ac:dyDescent="0.25">
      <c r="A10" s="126">
        <v>4</v>
      </c>
      <c r="B10" s="123" t="s">
        <v>64</v>
      </c>
      <c r="C10" s="115">
        <v>1</v>
      </c>
      <c r="D10" s="116">
        <v>40</v>
      </c>
      <c r="E10" s="117">
        <v>76.06</v>
      </c>
      <c r="F10" s="118">
        <f>SUM(D10*E10)*C10</f>
        <v>3042.4</v>
      </c>
      <c r="G10" s="23"/>
    </row>
    <row r="11" spans="1:7" x14ac:dyDescent="0.25">
      <c r="A11" s="127"/>
      <c r="B11" s="128" t="s">
        <v>65</v>
      </c>
      <c r="C11" s="124">
        <v>2</v>
      </c>
      <c r="D11" s="116">
        <v>80</v>
      </c>
      <c r="E11" s="117">
        <v>20.41</v>
      </c>
      <c r="F11" s="118">
        <f t="shared" si="0"/>
        <v>3265.6</v>
      </c>
      <c r="G11" s="23"/>
    </row>
    <row r="12" spans="1:7" x14ac:dyDescent="0.25">
      <c r="A12" s="129"/>
      <c r="B12" s="128" t="s">
        <v>66</v>
      </c>
      <c r="C12" s="124">
        <v>5</v>
      </c>
      <c r="D12" s="116">
        <v>80</v>
      </c>
      <c r="E12" s="121">
        <v>13.7</v>
      </c>
      <c r="F12" s="118">
        <f t="shared" si="0"/>
        <v>5480</v>
      </c>
      <c r="G12" s="23"/>
    </row>
    <row r="13" spans="1:7" x14ac:dyDescent="0.25">
      <c r="A13" s="130">
        <v>5</v>
      </c>
      <c r="B13" s="123" t="s">
        <v>64</v>
      </c>
      <c r="C13" s="115">
        <v>1</v>
      </c>
      <c r="D13" s="116">
        <v>40</v>
      </c>
      <c r="E13" s="117">
        <v>76.06</v>
      </c>
      <c r="F13" s="118">
        <f t="shared" si="0"/>
        <v>3042.4</v>
      </c>
      <c r="G13" s="23"/>
    </row>
    <row r="14" spans="1:7" x14ac:dyDescent="0.25">
      <c r="A14" s="131"/>
      <c r="B14" s="128" t="s">
        <v>65</v>
      </c>
      <c r="C14" s="115">
        <v>2</v>
      </c>
      <c r="D14" s="116">
        <v>80</v>
      </c>
      <c r="E14" s="117">
        <v>20.41</v>
      </c>
      <c r="F14" s="118">
        <f t="shared" si="0"/>
        <v>3265.6</v>
      </c>
      <c r="G14" s="20"/>
    </row>
    <row r="15" spans="1:7" x14ac:dyDescent="0.25">
      <c r="A15" s="132"/>
      <c r="B15" s="128" t="s">
        <v>66</v>
      </c>
      <c r="C15" s="115">
        <v>5</v>
      </c>
      <c r="D15" s="116">
        <v>80</v>
      </c>
      <c r="E15" s="121">
        <v>13.7</v>
      </c>
      <c r="F15" s="118">
        <f t="shared" si="0"/>
        <v>5480</v>
      </c>
      <c r="G15" s="20"/>
    </row>
    <row r="16" spans="1:7" x14ac:dyDescent="0.25">
      <c r="A16" s="133">
        <v>6</v>
      </c>
      <c r="B16" s="123" t="s">
        <v>64</v>
      </c>
      <c r="C16" s="124">
        <v>1</v>
      </c>
      <c r="D16" s="125">
        <v>100</v>
      </c>
      <c r="E16" s="117">
        <v>76.06</v>
      </c>
      <c r="F16" s="118">
        <f t="shared" si="0"/>
        <v>7606</v>
      </c>
      <c r="G16" s="21"/>
    </row>
    <row r="17" spans="1:6" x14ac:dyDescent="0.25">
      <c r="A17" s="133"/>
      <c r="B17" s="128" t="s">
        <v>65</v>
      </c>
      <c r="C17" s="115">
        <v>2</v>
      </c>
      <c r="D17" s="115">
        <v>120</v>
      </c>
      <c r="E17" s="117">
        <v>20.41</v>
      </c>
      <c r="F17" s="118">
        <f t="shared" si="0"/>
        <v>4898.3999999999996</v>
      </c>
    </row>
    <row r="18" spans="1:6" x14ac:dyDescent="0.25">
      <c r="A18" s="133"/>
      <c r="B18" s="128" t="s">
        <v>66</v>
      </c>
      <c r="C18" s="115">
        <v>5</v>
      </c>
      <c r="D18" s="115">
        <v>220</v>
      </c>
      <c r="E18" s="121">
        <v>13.7</v>
      </c>
      <c r="F18" s="118">
        <f t="shared" si="0"/>
        <v>15070</v>
      </c>
    </row>
    <row r="19" spans="1:6" x14ac:dyDescent="0.25">
      <c r="A19" s="132">
        <v>7</v>
      </c>
      <c r="B19" s="123" t="s">
        <v>64</v>
      </c>
      <c r="C19" s="134">
        <v>1</v>
      </c>
      <c r="D19" s="135">
        <v>412</v>
      </c>
      <c r="E19" s="117">
        <v>76.06</v>
      </c>
      <c r="F19" s="118">
        <f t="shared" si="0"/>
        <v>31336.720000000001</v>
      </c>
    </row>
    <row r="20" spans="1:6" x14ac:dyDescent="0.25">
      <c r="A20" s="136"/>
      <c r="B20" s="137" t="s">
        <v>65</v>
      </c>
      <c r="C20" s="138">
        <v>2</v>
      </c>
      <c r="D20" s="114">
        <v>400</v>
      </c>
      <c r="E20" s="117">
        <v>20.41</v>
      </c>
      <c r="F20" s="118">
        <f t="shared" si="0"/>
        <v>16328</v>
      </c>
    </row>
    <row r="21" spans="1:6" ht="15.75" thickBot="1" x14ac:dyDescent="0.3">
      <c r="A21" s="139"/>
      <c r="B21" s="140" t="s">
        <v>66</v>
      </c>
      <c r="C21" s="141">
        <v>5</v>
      </c>
      <c r="D21" s="142">
        <v>400</v>
      </c>
      <c r="E21" s="143">
        <v>13.7</v>
      </c>
      <c r="F21" s="144">
        <f>SUM(D21*E21)*C21</f>
        <v>27400</v>
      </c>
    </row>
    <row r="22" spans="1:6" ht="15.75" thickBot="1" x14ac:dyDescent="0.3">
      <c r="A22" s="145" t="s">
        <v>67</v>
      </c>
      <c r="B22" s="146"/>
      <c r="C22" s="146"/>
      <c r="D22" s="146"/>
      <c r="E22" s="146"/>
      <c r="F22" s="147">
        <f>SUM(F5,F6,F7,F8,F9,F10,F11,F12,F13,F14,F15,F16,F17,F18,F19,F20,F21)</f>
        <v>141244.64000000001</v>
      </c>
    </row>
    <row r="23" spans="1:6" x14ac:dyDescent="0.25">
      <c r="B23" s="1"/>
    </row>
    <row r="24" spans="1:6" x14ac:dyDescent="0.25">
      <c r="B24" s="1"/>
    </row>
    <row r="25" spans="1:6" x14ac:dyDescent="0.25">
      <c r="B25" s="1"/>
    </row>
    <row r="26" spans="1:6" x14ac:dyDescent="0.25">
      <c r="B26" s="1"/>
    </row>
    <row r="27" spans="1:6" x14ac:dyDescent="0.25">
      <c r="B27" s="1"/>
    </row>
    <row r="28" spans="1:6" x14ac:dyDescent="0.25">
      <c r="B28" s="1"/>
    </row>
    <row r="29" spans="1:6" x14ac:dyDescent="0.25">
      <c r="B29" s="1"/>
    </row>
    <row r="30" spans="1:6" x14ac:dyDescent="0.25">
      <c r="B30" s="1"/>
    </row>
    <row r="31" spans="1:6" x14ac:dyDescent="0.25">
      <c r="B31" s="2"/>
    </row>
    <row r="32" spans="1:6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</sheetData>
  <mergeCells count="7">
    <mergeCell ref="A1:F3"/>
    <mergeCell ref="A6:A8"/>
    <mergeCell ref="A19:A21"/>
    <mergeCell ref="A22:E22"/>
    <mergeCell ref="A10:A12"/>
    <mergeCell ref="A13:A15"/>
    <mergeCell ref="A16:A1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56087-A80D-4C09-BFDA-B2B450BC8276}">
  <dimension ref="A1:F48"/>
  <sheetViews>
    <sheetView topLeftCell="A22" zoomScaleNormal="100" workbookViewId="0">
      <selection activeCell="D28" sqref="D28"/>
    </sheetView>
  </sheetViews>
  <sheetFormatPr defaultRowHeight="15" x14ac:dyDescent="0.25"/>
  <cols>
    <col min="1" max="1" width="38.42578125" bestFit="1" customWidth="1"/>
    <col min="2" max="4" width="15.28515625" bestFit="1" customWidth="1"/>
    <col min="5" max="6" width="15.28515625" customWidth="1"/>
  </cols>
  <sheetData>
    <row r="1" spans="1:6" x14ac:dyDescent="0.25">
      <c r="A1" s="82"/>
      <c r="B1" s="83"/>
      <c r="C1" s="83"/>
      <c r="D1" s="83"/>
      <c r="E1" s="83"/>
      <c r="F1" s="84"/>
    </row>
    <row r="2" spans="1:6" x14ac:dyDescent="0.25">
      <c r="A2" s="85"/>
      <c r="B2" s="86"/>
      <c r="C2" s="86"/>
      <c r="D2" s="86"/>
      <c r="E2" s="86"/>
      <c r="F2" s="87"/>
    </row>
    <row r="3" spans="1:6" ht="23.25" customHeight="1" thickBot="1" x14ac:dyDescent="0.3">
      <c r="A3" s="88"/>
      <c r="B3" s="89"/>
      <c r="C3" s="89"/>
      <c r="D3" s="89"/>
      <c r="E3" s="89"/>
      <c r="F3" s="90"/>
    </row>
    <row r="4" spans="1:6" x14ac:dyDescent="0.25">
      <c r="A4" s="74" t="s">
        <v>47</v>
      </c>
      <c r="B4" s="76" t="s">
        <v>57</v>
      </c>
      <c r="C4" s="77"/>
      <c r="D4" s="77"/>
      <c r="E4" s="77"/>
      <c r="F4" s="78"/>
    </row>
    <row r="5" spans="1:6" ht="15.75" thickBot="1" x14ac:dyDescent="0.3">
      <c r="A5" s="75"/>
      <c r="B5" s="79"/>
      <c r="C5" s="80"/>
      <c r="D5" s="80"/>
      <c r="E5" s="80"/>
      <c r="F5" s="81"/>
    </row>
    <row r="6" spans="1:6" x14ac:dyDescent="0.25">
      <c r="A6" s="26" t="s">
        <v>50</v>
      </c>
      <c r="B6" s="27">
        <v>413.44</v>
      </c>
      <c r="C6" s="27">
        <v>444.56</v>
      </c>
      <c r="D6" s="27">
        <v>444.56</v>
      </c>
      <c r="E6" s="27">
        <v>448.71</v>
      </c>
      <c r="F6" s="19"/>
    </row>
    <row r="7" spans="1:6" x14ac:dyDescent="0.25">
      <c r="A7" s="24" t="s">
        <v>16</v>
      </c>
      <c r="B7" s="25">
        <v>39.9</v>
      </c>
      <c r="C7" s="25">
        <v>42.69</v>
      </c>
      <c r="D7" s="25">
        <v>51.4</v>
      </c>
      <c r="E7" s="25">
        <v>61.26</v>
      </c>
      <c r="F7" s="15">
        <v>36.409999999999997</v>
      </c>
    </row>
    <row r="8" spans="1:6" x14ac:dyDescent="0.25">
      <c r="A8" s="24" t="s">
        <v>15</v>
      </c>
      <c r="B8" s="25">
        <v>69.900000000000006</v>
      </c>
      <c r="C8" s="25">
        <v>79.790000000000006</v>
      </c>
      <c r="D8" s="25">
        <v>56.03</v>
      </c>
      <c r="E8" s="25">
        <v>68.73</v>
      </c>
      <c r="F8" s="15">
        <v>59</v>
      </c>
    </row>
    <row r="9" spans="1:6" x14ac:dyDescent="0.25">
      <c r="A9" s="24" t="s">
        <v>14</v>
      </c>
      <c r="B9" s="25">
        <v>577.37</v>
      </c>
      <c r="C9" s="25">
        <v>700</v>
      </c>
      <c r="D9" s="25">
        <v>734.7</v>
      </c>
      <c r="E9" s="25">
        <v>859</v>
      </c>
      <c r="F9" s="15">
        <v>611.1</v>
      </c>
    </row>
    <row r="10" spans="1:6" x14ac:dyDescent="0.25">
      <c r="A10" s="24" t="s">
        <v>35</v>
      </c>
      <c r="B10" s="25">
        <v>249.9</v>
      </c>
      <c r="C10" s="25">
        <v>169</v>
      </c>
      <c r="D10" s="25">
        <v>216.32</v>
      </c>
      <c r="E10" s="25">
        <v>141.78</v>
      </c>
      <c r="F10" s="15">
        <v>207.9</v>
      </c>
    </row>
    <row r="11" spans="1:6" x14ac:dyDescent="0.25">
      <c r="A11" s="24" t="s">
        <v>51</v>
      </c>
      <c r="B11" s="25">
        <v>37.200000000000003</v>
      </c>
      <c r="C11" s="25">
        <v>34.31</v>
      </c>
      <c r="D11" s="25">
        <v>53.38</v>
      </c>
      <c r="E11" s="25">
        <v>29.91</v>
      </c>
      <c r="F11" s="15">
        <v>22</v>
      </c>
    </row>
    <row r="12" spans="1:6" x14ac:dyDescent="0.25">
      <c r="A12" s="24" t="s">
        <v>9</v>
      </c>
      <c r="B12" s="25">
        <v>399.9</v>
      </c>
      <c r="C12" s="25">
        <v>649.9</v>
      </c>
      <c r="D12" s="25">
        <v>693.28</v>
      </c>
      <c r="E12" s="25">
        <v>741.64</v>
      </c>
      <c r="F12" s="15">
        <v>944.9</v>
      </c>
    </row>
    <row r="13" spans="1:6" x14ac:dyDescent="0.25">
      <c r="A13" s="24" t="s">
        <v>8</v>
      </c>
      <c r="B13" s="25">
        <v>15.26</v>
      </c>
      <c r="C13" s="25">
        <v>10.34</v>
      </c>
      <c r="D13" s="25">
        <v>12.9</v>
      </c>
      <c r="E13" s="25">
        <v>11.9</v>
      </c>
      <c r="F13" s="15">
        <v>14.5</v>
      </c>
    </row>
    <row r="14" spans="1:6" x14ac:dyDescent="0.25">
      <c r="A14" s="24" t="s">
        <v>16</v>
      </c>
      <c r="B14" s="25">
        <v>39.9</v>
      </c>
      <c r="C14" s="25">
        <v>42.69</v>
      </c>
      <c r="D14" s="25">
        <v>51.4</v>
      </c>
      <c r="E14" s="25">
        <v>61.26</v>
      </c>
      <c r="F14" s="15">
        <v>36.409999999999997</v>
      </c>
    </row>
    <row r="15" spans="1:6" x14ac:dyDescent="0.25">
      <c r="A15" s="24" t="s">
        <v>15</v>
      </c>
      <c r="B15" s="25">
        <v>69.900000000000006</v>
      </c>
      <c r="C15" s="25">
        <v>79.790000000000006</v>
      </c>
      <c r="D15" s="25">
        <v>56.03</v>
      </c>
      <c r="E15" s="25">
        <v>68.73</v>
      </c>
      <c r="F15" s="15">
        <v>59</v>
      </c>
    </row>
    <row r="16" spans="1:6" x14ac:dyDescent="0.25">
      <c r="A16" s="24" t="s">
        <v>14</v>
      </c>
      <c r="B16" s="25">
        <v>577.37</v>
      </c>
      <c r="C16" s="25">
        <v>700</v>
      </c>
      <c r="D16" s="25">
        <v>734.7</v>
      </c>
      <c r="E16" s="25">
        <v>859</v>
      </c>
      <c r="F16" s="15">
        <v>611.1</v>
      </c>
    </row>
    <row r="17" spans="1:6" x14ac:dyDescent="0.25">
      <c r="A17" s="24" t="s">
        <v>10</v>
      </c>
      <c r="B17" s="25">
        <v>1340</v>
      </c>
      <c r="C17" s="25">
        <v>1199.9000000000001</v>
      </c>
      <c r="D17" s="25">
        <v>1184.4000000000001</v>
      </c>
      <c r="E17" s="25">
        <v>1215</v>
      </c>
      <c r="F17" s="15">
        <v>1259</v>
      </c>
    </row>
    <row r="18" spans="1:6" x14ac:dyDescent="0.25">
      <c r="A18" s="24" t="s">
        <v>11</v>
      </c>
      <c r="B18" s="25">
        <v>99</v>
      </c>
      <c r="C18" s="25">
        <v>78.45</v>
      </c>
      <c r="D18" s="25">
        <v>56.32</v>
      </c>
      <c r="E18" s="25">
        <v>77.5</v>
      </c>
      <c r="F18" s="15">
        <v>70.989999999999995</v>
      </c>
    </row>
    <row r="19" spans="1:6" x14ac:dyDescent="0.25">
      <c r="A19" s="24" t="s">
        <v>12</v>
      </c>
      <c r="B19" s="25">
        <v>59.9</v>
      </c>
      <c r="C19" s="25">
        <v>34.159999999999997</v>
      </c>
      <c r="D19" s="25">
        <v>10.57</v>
      </c>
      <c r="E19" s="25">
        <v>39.799999999999997</v>
      </c>
      <c r="F19" s="15">
        <v>49</v>
      </c>
    </row>
    <row r="20" spans="1:6" x14ac:dyDescent="0.25">
      <c r="A20" s="24" t="s">
        <v>44</v>
      </c>
      <c r="B20" s="25">
        <v>23.5</v>
      </c>
      <c r="C20" s="25">
        <v>14.5</v>
      </c>
      <c r="D20" s="25">
        <v>6.32</v>
      </c>
      <c r="E20" s="25">
        <v>22.23</v>
      </c>
      <c r="F20" s="15">
        <v>12.63</v>
      </c>
    </row>
    <row r="21" spans="1:6" x14ac:dyDescent="0.25">
      <c r="A21" s="24" t="s">
        <v>52</v>
      </c>
      <c r="B21" s="25">
        <v>15</v>
      </c>
      <c r="C21" s="25">
        <v>10</v>
      </c>
      <c r="D21" s="25">
        <v>13.99</v>
      </c>
      <c r="E21" s="25">
        <v>13</v>
      </c>
      <c r="F21" s="15">
        <v>15.9</v>
      </c>
    </row>
    <row r="22" spans="1:6" x14ac:dyDescent="0.25">
      <c r="A22" s="24" t="s">
        <v>36</v>
      </c>
      <c r="B22" s="25">
        <v>89.9</v>
      </c>
      <c r="C22" s="25">
        <v>55.99</v>
      </c>
      <c r="D22" s="25">
        <v>69.989999999999995</v>
      </c>
      <c r="E22" s="25">
        <v>33.11</v>
      </c>
      <c r="F22" s="15">
        <v>99</v>
      </c>
    </row>
    <row r="23" spans="1:6" x14ac:dyDescent="0.25">
      <c r="A23" s="24" t="s">
        <v>13</v>
      </c>
      <c r="B23" s="25">
        <v>22.9</v>
      </c>
      <c r="C23" s="25">
        <v>14.18</v>
      </c>
      <c r="D23" s="25">
        <v>23.8</v>
      </c>
      <c r="E23" s="25">
        <v>26</v>
      </c>
      <c r="F23" s="15">
        <v>17.73</v>
      </c>
    </row>
    <row r="24" spans="1:6" x14ac:dyDescent="0.25">
      <c r="A24" s="24" t="s">
        <v>48</v>
      </c>
      <c r="B24" s="25">
        <v>58.49</v>
      </c>
      <c r="C24" s="25">
        <v>62.9</v>
      </c>
      <c r="D24" s="25">
        <v>25.79</v>
      </c>
      <c r="E24" s="25">
        <v>17.5</v>
      </c>
      <c r="F24" s="15">
        <v>22.5</v>
      </c>
    </row>
    <row r="25" spans="1:6" x14ac:dyDescent="0.25">
      <c r="A25" s="16" t="s">
        <v>18</v>
      </c>
      <c r="B25" s="38">
        <v>350</v>
      </c>
      <c r="C25" s="38">
        <v>500</v>
      </c>
      <c r="D25" s="38">
        <v>340</v>
      </c>
      <c r="E25" s="38">
        <v>400</v>
      </c>
      <c r="F25" s="39"/>
    </row>
    <row r="26" spans="1:6" x14ac:dyDescent="0.25">
      <c r="A26" s="24" t="s">
        <v>17</v>
      </c>
      <c r="B26" s="25">
        <v>251.3</v>
      </c>
      <c r="C26" s="25">
        <v>124.16</v>
      </c>
      <c r="D26" s="25">
        <v>220.07</v>
      </c>
      <c r="E26" s="25">
        <v>133.94999999999999</v>
      </c>
      <c r="F26" s="15">
        <v>159.34</v>
      </c>
    </row>
    <row r="27" spans="1:6" x14ac:dyDescent="0.25">
      <c r="A27" s="16" t="s">
        <v>19</v>
      </c>
      <c r="B27" s="38">
        <v>5</v>
      </c>
      <c r="C27" s="38">
        <v>12</v>
      </c>
      <c r="D27" s="38">
        <v>10.9</v>
      </c>
      <c r="E27" s="38"/>
      <c r="F27" s="39"/>
    </row>
    <row r="28" spans="1:6" x14ac:dyDescent="0.25">
      <c r="A28" s="24" t="s">
        <v>53</v>
      </c>
      <c r="B28" s="25">
        <v>208.38</v>
      </c>
      <c r="C28" s="25">
        <v>213.8</v>
      </c>
      <c r="D28" s="25">
        <v>175.9</v>
      </c>
      <c r="E28" s="25">
        <v>219.9</v>
      </c>
      <c r="F28" s="15">
        <v>199.4</v>
      </c>
    </row>
    <row r="29" spans="1:6" x14ac:dyDescent="0.25">
      <c r="A29" s="24" t="s">
        <v>32</v>
      </c>
      <c r="B29" s="25">
        <v>27</v>
      </c>
      <c r="C29" s="25">
        <v>23.29</v>
      </c>
      <c r="D29" s="25">
        <v>90</v>
      </c>
      <c r="E29" s="25">
        <v>30.25</v>
      </c>
      <c r="F29" s="15">
        <v>90.28</v>
      </c>
    </row>
    <row r="30" spans="1:6" x14ac:dyDescent="0.25">
      <c r="A30" s="24" t="s">
        <v>4</v>
      </c>
      <c r="B30" s="25">
        <v>5.08</v>
      </c>
      <c r="C30" s="25">
        <v>11.48</v>
      </c>
      <c r="D30" s="25">
        <v>10</v>
      </c>
      <c r="E30" s="25">
        <v>10</v>
      </c>
      <c r="F30" s="15">
        <v>16.22</v>
      </c>
    </row>
    <row r="31" spans="1:6" x14ac:dyDescent="0.25">
      <c r="A31" s="24" t="s">
        <v>5</v>
      </c>
      <c r="B31" s="25">
        <v>10.8</v>
      </c>
      <c r="C31" s="25">
        <v>14.87</v>
      </c>
      <c r="D31" s="25">
        <v>14.5</v>
      </c>
      <c r="E31" s="25">
        <v>16.52</v>
      </c>
      <c r="F31" s="15">
        <v>17.5</v>
      </c>
    </row>
    <row r="32" spans="1:6" x14ac:dyDescent="0.25">
      <c r="A32" s="24" t="s">
        <v>6</v>
      </c>
      <c r="B32" s="25">
        <v>1.05</v>
      </c>
      <c r="C32" s="25">
        <v>1.5</v>
      </c>
      <c r="D32" s="25">
        <v>1.82</v>
      </c>
      <c r="E32" s="25">
        <v>2.76</v>
      </c>
      <c r="F32" s="15">
        <v>1.5</v>
      </c>
    </row>
    <row r="33" spans="1:6" x14ac:dyDescent="0.25">
      <c r="A33" s="24" t="s">
        <v>7</v>
      </c>
      <c r="B33" s="25">
        <v>18.600000000000001</v>
      </c>
      <c r="C33" s="25">
        <v>44.9</v>
      </c>
      <c r="D33" s="25">
        <v>36.21</v>
      </c>
      <c r="E33" s="25">
        <v>42.65</v>
      </c>
      <c r="F33" s="15">
        <v>29.63</v>
      </c>
    </row>
    <row r="34" spans="1:6" x14ac:dyDescent="0.25">
      <c r="A34" s="24" t="s">
        <v>25</v>
      </c>
      <c r="B34" s="25">
        <v>23.9</v>
      </c>
      <c r="C34" s="25">
        <v>48.17</v>
      </c>
      <c r="D34" s="25">
        <v>25.87</v>
      </c>
      <c r="E34" s="25">
        <v>22.55</v>
      </c>
      <c r="F34" s="15">
        <v>59.2</v>
      </c>
    </row>
    <row r="35" spans="1:6" x14ac:dyDescent="0.25">
      <c r="A35" s="24" t="s">
        <v>24</v>
      </c>
      <c r="B35" s="25">
        <v>67.989999999999995</v>
      </c>
      <c r="C35" s="25">
        <v>39.99</v>
      </c>
      <c r="D35" s="25">
        <v>84.26</v>
      </c>
      <c r="E35" s="25">
        <v>53.9</v>
      </c>
      <c r="F35" s="15">
        <v>70.459999999999994</v>
      </c>
    </row>
    <row r="36" spans="1:6" x14ac:dyDescent="0.25">
      <c r="A36" s="24" t="s">
        <v>23</v>
      </c>
      <c r="B36" s="25">
        <v>2.84</v>
      </c>
      <c r="C36" s="25">
        <v>11</v>
      </c>
      <c r="D36" s="25">
        <v>7.5</v>
      </c>
      <c r="E36" s="25">
        <v>6.98</v>
      </c>
      <c r="F36" s="15">
        <v>11</v>
      </c>
    </row>
    <row r="37" spans="1:6" x14ac:dyDescent="0.25">
      <c r="A37" s="24" t="s">
        <v>22</v>
      </c>
      <c r="B37" s="25">
        <v>6.98</v>
      </c>
      <c r="C37" s="25">
        <v>16.11</v>
      </c>
      <c r="D37" s="25">
        <v>7.76</v>
      </c>
      <c r="E37" s="25">
        <v>14.9</v>
      </c>
      <c r="F37" s="15">
        <v>2.2999999999999998</v>
      </c>
    </row>
    <row r="38" spans="1:6" x14ac:dyDescent="0.25">
      <c r="A38" s="24" t="s">
        <v>41</v>
      </c>
      <c r="B38" s="25">
        <v>3.4</v>
      </c>
      <c r="C38" s="25">
        <v>2.92</v>
      </c>
      <c r="D38" s="25">
        <v>3.8</v>
      </c>
      <c r="E38" s="25">
        <v>5.14</v>
      </c>
      <c r="F38" s="15">
        <v>5.35</v>
      </c>
    </row>
    <row r="39" spans="1:6" x14ac:dyDescent="0.25">
      <c r="A39" s="24" t="s">
        <v>26</v>
      </c>
      <c r="B39" s="25">
        <v>17.899999999999999</v>
      </c>
      <c r="C39" s="25">
        <v>11.78</v>
      </c>
      <c r="D39" s="25">
        <v>14.15</v>
      </c>
      <c r="E39" s="25">
        <v>14.15</v>
      </c>
      <c r="F39" s="15">
        <v>27.99</v>
      </c>
    </row>
    <row r="40" spans="1:6" x14ac:dyDescent="0.25">
      <c r="A40" s="24" t="s">
        <v>27</v>
      </c>
      <c r="B40" s="25">
        <v>48.73</v>
      </c>
      <c r="C40" s="25">
        <v>84.5</v>
      </c>
      <c r="D40" s="25">
        <v>17.39</v>
      </c>
      <c r="E40" s="25">
        <v>18.98</v>
      </c>
      <c r="F40" s="15">
        <v>62.21</v>
      </c>
    </row>
    <row r="41" spans="1:6" x14ac:dyDescent="0.25">
      <c r="A41" s="24" t="s">
        <v>28</v>
      </c>
      <c r="B41" s="25">
        <v>1.51</v>
      </c>
      <c r="C41" s="25">
        <v>8</v>
      </c>
      <c r="D41" s="25">
        <v>1.48</v>
      </c>
      <c r="E41" s="25">
        <v>1.2</v>
      </c>
      <c r="F41" s="15">
        <v>1.35</v>
      </c>
    </row>
    <row r="42" spans="1:6" x14ac:dyDescent="0.25">
      <c r="A42" s="24" t="s">
        <v>21</v>
      </c>
      <c r="B42" s="25">
        <v>56.05</v>
      </c>
      <c r="C42" s="25">
        <v>49.9</v>
      </c>
      <c r="D42" s="25">
        <v>20.16</v>
      </c>
      <c r="E42" s="25">
        <v>40.9</v>
      </c>
      <c r="F42" s="15">
        <v>33.9</v>
      </c>
    </row>
    <row r="43" spans="1:6" x14ac:dyDescent="0.25">
      <c r="A43" s="24" t="s">
        <v>42</v>
      </c>
      <c r="B43" s="25">
        <v>30.99</v>
      </c>
      <c r="C43" s="25">
        <v>78.989999999999995</v>
      </c>
      <c r="D43" s="25">
        <v>24.99</v>
      </c>
      <c r="E43" s="25">
        <v>18.52</v>
      </c>
      <c r="F43" s="15">
        <v>26.99</v>
      </c>
    </row>
    <row r="44" spans="1:6" x14ac:dyDescent="0.25">
      <c r="A44" s="24" t="s">
        <v>43</v>
      </c>
      <c r="B44" s="25">
        <v>72.459999999999994</v>
      </c>
      <c r="C44" s="25">
        <v>99.9</v>
      </c>
      <c r="D44" s="25">
        <v>95.99</v>
      </c>
      <c r="E44" s="25">
        <v>99.99</v>
      </c>
      <c r="F44" s="15">
        <v>65.209999999999994</v>
      </c>
    </row>
    <row r="45" spans="1:6" x14ac:dyDescent="0.25">
      <c r="A45" s="24" t="s">
        <v>29</v>
      </c>
      <c r="B45" s="25">
        <v>29.9</v>
      </c>
      <c r="C45" s="25">
        <v>26.99</v>
      </c>
      <c r="D45" s="25">
        <v>33.9</v>
      </c>
      <c r="E45" s="25">
        <v>33.9</v>
      </c>
      <c r="F45" s="15">
        <v>79.989999999999995</v>
      </c>
    </row>
    <row r="46" spans="1:6" x14ac:dyDescent="0.25">
      <c r="A46" s="24" t="s">
        <v>60</v>
      </c>
      <c r="B46" s="40">
        <v>7.19</v>
      </c>
      <c r="C46" s="40">
        <v>8.02</v>
      </c>
      <c r="D46" s="40">
        <v>8.1</v>
      </c>
      <c r="E46" s="40">
        <v>8.8000000000000007</v>
      </c>
      <c r="F46" s="41">
        <v>8.1999999999999993</v>
      </c>
    </row>
    <row r="47" spans="1:6" x14ac:dyDescent="0.25">
      <c r="A47" s="16" t="s">
        <v>102</v>
      </c>
      <c r="B47" s="29">
        <v>35.9</v>
      </c>
      <c r="C47" s="29">
        <v>39.9</v>
      </c>
      <c r="D47" s="29">
        <v>63.76</v>
      </c>
      <c r="E47" s="29">
        <v>45.9</v>
      </c>
      <c r="F47" s="30">
        <v>39.9</v>
      </c>
    </row>
    <row r="48" spans="1:6" ht="15.75" thickBot="1" x14ac:dyDescent="0.3">
      <c r="A48" s="28" t="s">
        <v>103</v>
      </c>
      <c r="B48" s="31">
        <v>195.95</v>
      </c>
      <c r="C48" s="31">
        <v>198.96</v>
      </c>
      <c r="D48" s="31">
        <v>208.8</v>
      </c>
      <c r="E48" s="31">
        <v>220.3</v>
      </c>
      <c r="F48" s="32">
        <v>199.9</v>
      </c>
    </row>
  </sheetData>
  <mergeCells count="3">
    <mergeCell ref="A4:A5"/>
    <mergeCell ref="B4:F5"/>
    <mergeCell ref="A1:F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68C50-51A3-4437-A046-6194441F6269}">
  <dimension ref="A1:B12"/>
  <sheetViews>
    <sheetView tabSelected="1" workbookViewId="0">
      <selection activeCell="A8" sqref="A8"/>
    </sheetView>
  </sheetViews>
  <sheetFormatPr defaultRowHeight="15" x14ac:dyDescent="0.25"/>
  <cols>
    <col min="1" max="1" width="60.5703125" customWidth="1"/>
    <col min="2" max="2" width="34.140625" customWidth="1"/>
  </cols>
  <sheetData>
    <row r="1" spans="1:2" x14ac:dyDescent="0.25">
      <c r="A1" s="91"/>
      <c r="B1" s="92"/>
    </row>
    <row r="2" spans="1:2" x14ac:dyDescent="0.25">
      <c r="A2" s="93"/>
      <c r="B2" s="94"/>
    </row>
    <row r="3" spans="1:2" ht="15.75" thickBot="1" x14ac:dyDescent="0.3">
      <c r="A3" s="95"/>
      <c r="B3" s="96"/>
    </row>
    <row r="4" spans="1:2" ht="15.75" thickBot="1" x14ac:dyDescent="0.3">
      <c r="A4" s="97" t="s">
        <v>89</v>
      </c>
      <c r="B4" s="98"/>
    </row>
    <row r="5" spans="1:2" x14ac:dyDescent="0.25">
      <c r="A5" s="99" t="s">
        <v>90</v>
      </c>
      <c r="B5" s="100">
        <f>SUM('Mão de Obra'!F5)</f>
        <v>1521.2</v>
      </c>
    </row>
    <row r="6" spans="1:2" x14ac:dyDescent="0.25">
      <c r="A6" s="101" t="s">
        <v>91</v>
      </c>
      <c r="B6" s="30">
        <f>SUM('Mão de Obra'!F6:F8)+SUM('EPI''s'!F19)</f>
        <v>16188.619999999999</v>
      </c>
    </row>
    <row r="7" spans="1:2" x14ac:dyDescent="0.25">
      <c r="A7" s="101" t="s">
        <v>92</v>
      </c>
      <c r="B7" s="30">
        <f>SUM('Fase de Implantação'!G7+'Mão de Obra'!F9)</f>
        <v>2519.6349999999998</v>
      </c>
    </row>
    <row r="8" spans="1:2" x14ac:dyDescent="0.25">
      <c r="A8" s="101" t="s">
        <v>93</v>
      </c>
      <c r="B8" s="30">
        <f>SUM('Fase de Implantação'!G8:G12)+SUM('Mão de Obra'!F10:F12)</f>
        <v>15751.317999999999</v>
      </c>
    </row>
    <row r="9" spans="1:2" x14ac:dyDescent="0.25">
      <c r="A9" s="101" t="s">
        <v>94</v>
      </c>
      <c r="B9" s="30">
        <f>SUM('Fase de Implantação'!G13:G15)+SUM('Mão de Obra'!F13:F15)</f>
        <v>12921.986000000001</v>
      </c>
    </row>
    <row r="10" spans="1:2" x14ac:dyDescent="0.25">
      <c r="A10" s="101" t="s">
        <v>95</v>
      </c>
      <c r="B10" s="30">
        <f>SUM('Fase de Implantação'!G16:G31)+SUM('Mão de Obra'!F16:F18)</f>
        <v>228724.21039999998</v>
      </c>
    </row>
    <row r="11" spans="1:2" ht="15.75" thickBot="1" x14ac:dyDescent="0.3">
      <c r="A11" s="102" t="s">
        <v>96</v>
      </c>
      <c r="B11" s="103">
        <f>SUM('Fase de Manutenção'!H23)+SUM('Fase de Monitoramento'!H12)+SUM('Mão de Obra'!F19:F21)</f>
        <v>470211.9210363637</v>
      </c>
    </row>
    <row r="12" spans="1:2" ht="15.75" thickBot="1" x14ac:dyDescent="0.3">
      <c r="A12" s="104" t="s">
        <v>97</v>
      </c>
      <c r="B12" s="105">
        <f>SUM(B5:B11)</f>
        <v>747838.89043636364</v>
      </c>
    </row>
  </sheetData>
  <mergeCells count="2">
    <mergeCell ref="A1:B3"/>
    <mergeCell ref="A4:B4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Fase de Implantação</vt:lpstr>
      <vt:lpstr>Fase de Manutenção</vt:lpstr>
      <vt:lpstr>Fase de Monitoramento</vt:lpstr>
      <vt:lpstr>EPI's</vt:lpstr>
      <vt:lpstr>Mão de Obra</vt:lpstr>
      <vt:lpstr>Fornecedores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AZEVEDO - NOTE 01</dc:creator>
  <cp:lastModifiedBy>Administrador</cp:lastModifiedBy>
  <dcterms:created xsi:type="dcterms:W3CDTF">2021-12-16T14:27:06Z</dcterms:created>
  <dcterms:modified xsi:type="dcterms:W3CDTF">2022-06-20T15:20:08Z</dcterms:modified>
</cp:coreProperties>
</file>